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drawings/drawing3.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nhs-my.sharepoint.com/personal/ruth_crabtree_nhs_net/Documents/Documents/Public health/National work/2022/2022 consensus working group/Consensus statement/Implementation/Maturity matrix/"/>
    </mc:Choice>
  </mc:AlternateContent>
  <xr:revisionPtr revIDLastSave="0" documentId="8_{239BB968-A4E4-4D30-9834-351A51B24F59}" xr6:coauthVersionLast="47" xr6:coauthVersionMax="47" xr10:uidLastSave="{00000000-0000-0000-0000-000000000000}"/>
  <bookViews>
    <workbookView xWindow="-120" yWindow="-120" windowWidth="29040" windowHeight="15720" tabRatio="830" xr2:uid="{ABC6F7F4-1BE3-48AD-AFFF-20C9D7E000E5}"/>
  </bookViews>
  <sheets>
    <sheet name="Form" sheetId="7" r:id="rId1"/>
    <sheet name="Summary Report" sheetId="9" r:id="rId2"/>
    <sheet name="Maturity matrix" sheetId="2" state="hidden" r:id="rId3"/>
    <sheet name="Appendix" sheetId="11" r:id="rId4"/>
    <sheet name="Chars" sheetId="10" state="hidden" r:id="rId5"/>
    <sheet name="Qs &amp; As" sheetId="8" state="hidden" r:id="rId6"/>
  </sheets>
  <definedNames>
    <definedName name="list1">#REF!</definedName>
    <definedName name="list2">#REF!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4" i="11" l="1"/>
  <c r="B5" i="11"/>
  <c r="B12" i="9"/>
  <c r="B52" i="9"/>
  <c r="B51" i="9"/>
  <c r="B50" i="9"/>
  <c r="B49" i="9"/>
  <c r="B42" i="9"/>
  <c r="B41" i="9"/>
  <c r="B40" i="9"/>
  <c r="B39" i="9"/>
  <c r="B38" i="9"/>
  <c r="B37" i="9"/>
  <c r="B30" i="9"/>
  <c r="B29" i="9"/>
  <c r="B28" i="9"/>
  <c r="B27" i="9"/>
  <c r="B26" i="9"/>
  <c r="B25" i="9"/>
  <c r="B24" i="9"/>
  <c r="B23" i="9"/>
  <c r="B22" i="9"/>
  <c r="B21" i="9"/>
  <c r="B20" i="9"/>
  <c r="B40" i="11"/>
  <c r="B39" i="11"/>
  <c r="B38" i="11"/>
  <c r="B37" i="11"/>
  <c r="B32" i="11"/>
  <c r="B31" i="11"/>
  <c r="B29" i="11"/>
  <c r="B30" i="11"/>
  <c r="B28" i="11"/>
  <c r="B27" i="11"/>
  <c r="B22" i="11"/>
  <c r="B21" i="11"/>
  <c r="B20" i="11"/>
  <c r="B19" i="11"/>
  <c r="B18" i="11"/>
  <c r="B17" i="11"/>
  <c r="B16" i="11"/>
  <c r="B15" i="11"/>
  <c r="B14" i="11"/>
  <c r="B13" i="11"/>
  <c r="B12" i="11"/>
  <c r="B13" i="9"/>
  <c r="B11" i="9"/>
  <c r="B10" i="9"/>
  <c r="B7" i="11"/>
  <c r="B6" i="11"/>
  <c r="B2" i="11"/>
  <c r="B35" i="11"/>
  <c r="B25" i="11"/>
  <c r="B10" i="11"/>
  <c r="B3" i="9"/>
  <c r="B2" i="9"/>
  <c r="B47" i="9"/>
  <c r="B35" i="9" l="1"/>
  <c r="B18" i="9"/>
  <c r="B27" i="2"/>
  <c r="B28" i="2"/>
  <c r="C28" i="2" s="1"/>
  <c r="B29" i="2"/>
  <c r="C29" i="2" s="1"/>
  <c r="B26" i="2"/>
  <c r="C26" i="2" s="1"/>
  <c r="B21" i="2"/>
  <c r="B22" i="2"/>
  <c r="B23" i="2"/>
  <c r="B20" i="2"/>
  <c r="C20" i="2" s="1"/>
  <c r="C27" i="2"/>
  <c r="B15" i="2"/>
  <c r="C15" i="2" s="1"/>
  <c r="B16" i="2"/>
  <c r="C16" i="2" s="1"/>
  <c r="B17" i="2"/>
  <c r="C17" i="2" s="1"/>
  <c r="B14" i="2"/>
  <c r="C14" i="2" s="1"/>
  <c r="C30" i="2"/>
  <c r="C24" i="2"/>
  <c r="C18" i="2"/>
  <c r="C12" i="2"/>
  <c r="C8" i="2"/>
  <c r="C6" i="2"/>
  <c r="B9" i="2"/>
  <c r="C9" i="2" s="1"/>
  <c r="B10" i="2"/>
  <c r="C10" i="2" s="1"/>
  <c r="B11" i="2"/>
  <c r="C11" i="2" s="1"/>
  <c r="B8" i="2"/>
  <c r="B5" i="2"/>
  <c r="C5" i="2" s="1"/>
  <c r="B4" i="2"/>
  <c r="C4" i="2" s="1"/>
  <c r="B3" i="2"/>
  <c r="C3" i="2" s="1"/>
  <c r="B2" i="2"/>
  <c r="C2" i="2" s="1"/>
  <c r="L3" i="2"/>
  <c r="L4" i="2"/>
  <c r="L5" i="2"/>
  <c r="L6" i="2"/>
  <c r="L2" i="2"/>
  <c r="J19" i="2"/>
  <c r="J18" i="2"/>
  <c r="J17" i="2"/>
  <c r="J16" i="2"/>
  <c r="J15" i="2"/>
  <c r="B8" i="9"/>
  <c r="A255" i="10"/>
  <c r="A254" i="10"/>
  <c r="A253" i="10"/>
  <c r="A252" i="10"/>
  <c r="A251" i="10"/>
  <c r="A250" i="10"/>
  <c r="A249" i="10"/>
  <c r="A248" i="10"/>
  <c r="A247" i="10"/>
  <c r="A246" i="10"/>
  <c r="A245" i="10"/>
  <c r="A244" i="10"/>
  <c r="A243" i="10"/>
  <c r="A242" i="10"/>
  <c r="A241" i="10"/>
  <c r="A240" i="10"/>
  <c r="A239" i="10"/>
  <c r="A238" i="10"/>
  <c r="A237" i="10"/>
  <c r="A236" i="10"/>
  <c r="A235" i="10"/>
  <c r="A234" i="10"/>
  <c r="A233" i="10"/>
  <c r="A232" i="10"/>
  <c r="A231" i="10"/>
  <c r="A230" i="10"/>
  <c r="A229" i="10"/>
  <c r="A228" i="10"/>
  <c r="A227" i="10"/>
  <c r="A226" i="10"/>
  <c r="A225" i="10"/>
  <c r="A224" i="10"/>
  <c r="A223" i="10"/>
  <c r="A222" i="10"/>
  <c r="A221" i="10"/>
  <c r="A220" i="10"/>
  <c r="A219" i="10"/>
  <c r="A218" i="10"/>
  <c r="A217" i="10"/>
  <c r="A216" i="10"/>
  <c r="A215" i="10"/>
  <c r="A214" i="10"/>
  <c r="A213" i="10"/>
  <c r="A212" i="10"/>
  <c r="A211" i="10"/>
  <c r="A210" i="10"/>
  <c r="A209" i="10"/>
  <c r="A208" i="10"/>
  <c r="A207" i="10"/>
  <c r="A206" i="10"/>
  <c r="A205" i="10"/>
  <c r="A204" i="10"/>
  <c r="A203" i="10"/>
  <c r="A202" i="10"/>
  <c r="A201" i="10"/>
  <c r="A200" i="10"/>
  <c r="A199" i="10"/>
  <c r="A198" i="10"/>
  <c r="A197" i="10"/>
  <c r="A196" i="10"/>
  <c r="A195" i="10"/>
  <c r="A194" i="10"/>
  <c r="A193" i="10"/>
  <c r="A192" i="10"/>
  <c r="A191" i="10"/>
  <c r="A190" i="10"/>
  <c r="A189" i="10"/>
  <c r="A188" i="10"/>
  <c r="A187" i="10"/>
  <c r="A186" i="10"/>
  <c r="A185" i="10"/>
  <c r="A184" i="10"/>
  <c r="A183" i="10"/>
  <c r="A182" i="10"/>
  <c r="A181" i="10"/>
  <c r="A180" i="10"/>
  <c r="A179" i="10"/>
  <c r="A178" i="10"/>
  <c r="A177" i="10"/>
  <c r="A176" i="10"/>
  <c r="A175" i="10"/>
  <c r="A174" i="10"/>
  <c r="A173" i="10"/>
  <c r="A172" i="10"/>
  <c r="A171" i="10"/>
  <c r="A170" i="10"/>
  <c r="A169" i="10"/>
  <c r="A168" i="10"/>
  <c r="A167" i="10"/>
  <c r="A166" i="10"/>
  <c r="A165" i="10"/>
  <c r="A164" i="10"/>
  <c r="A163" i="10"/>
  <c r="A162" i="10"/>
  <c r="A161" i="10"/>
  <c r="A160" i="10"/>
  <c r="A159" i="10"/>
  <c r="A158" i="10"/>
  <c r="A157" i="10"/>
  <c r="A156" i="10"/>
  <c r="A155" i="10"/>
  <c r="A154" i="10"/>
  <c r="A153" i="10"/>
  <c r="A152" i="10"/>
  <c r="A151" i="10"/>
  <c r="A150" i="10"/>
  <c r="A149" i="10"/>
  <c r="A148" i="10"/>
  <c r="A147" i="10"/>
  <c r="A146" i="10"/>
  <c r="A145" i="10"/>
  <c r="A144" i="10"/>
  <c r="A143" i="10"/>
  <c r="A142" i="10"/>
  <c r="A141" i="10"/>
  <c r="A140" i="10"/>
  <c r="A139" i="10"/>
  <c r="A138" i="10"/>
  <c r="A137" i="10"/>
  <c r="A136" i="10"/>
  <c r="A135" i="10"/>
  <c r="A134" i="10"/>
  <c r="A133" i="10"/>
  <c r="A132" i="10"/>
  <c r="A131" i="10"/>
  <c r="A130" i="10"/>
  <c r="A129" i="10"/>
  <c r="A128" i="10"/>
  <c r="A127" i="10"/>
  <c r="A126" i="10"/>
  <c r="A125" i="10"/>
  <c r="A124" i="10"/>
  <c r="A123" i="10"/>
  <c r="A122" i="10"/>
  <c r="A121" i="10"/>
  <c r="A120" i="10"/>
  <c r="A119" i="10"/>
  <c r="A118" i="10"/>
  <c r="A117" i="10"/>
  <c r="A116" i="10"/>
  <c r="A115" i="10"/>
  <c r="A114" i="10"/>
  <c r="A113" i="10"/>
  <c r="A112" i="10"/>
  <c r="A111" i="10"/>
  <c r="A110" i="10"/>
  <c r="A109" i="10"/>
  <c r="A108" i="10"/>
  <c r="A107" i="10"/>
  <c r="A106" i="10"/>
  <c r="A105" i="10"/>
  <c r="A104" i="10"/>
  <c r="A103" i="10"/>
  <c r="A102" i="10"/>
  <c r="A101" i="10"/>
  <c r="A100" i="10"/>
  <c r="A99" i="10"/>
  <c r="A98" i="10"/>
  <c r="A97" i="10"/>
  <c r="A96" i="10"/>
  <c r="A95" i="10"/>
  <c r="A94" i="10"/>
  <c r="A93" i="10"/>
  <c r="A92" i="10"/>
  <c r="A91" i="10"/>
  <c r="A90" i="10"/>
  <c r="A89" i="10"/>
  <c r="A88" i="10"/>
  <c r="A87" i="10"/>
  <c r="A86" i="10"/>
  <c r="A85" i="10"/>
  <c r="A84" i="10"/>
  <c r="A83" i="10"/>
  <c r="A82" i="10"/>
  <c r="A81" i="10"/>
  <c r="A80" i="10"/>
  <c r="A79" i="10"/>
  <c r="A78" i="10"/>
  <c r="A77" i="10"/>
  <c r="A76" i="10"/>
  <c r="A75" i="10"/>
  <c r="A74" i="10"/>
  <c r="A73" i="10"/>
  <c r="A72" i="10"/>
  <c r="A71" i="10"/>
  <c r="A70" i="10"/>
  <c r="A69" i="10"/>
  <c r="A68" i="10"/>
  <c r="A67" i="10"/>
  <c r="A66" i="10"/>
  <c r="A65" i="10"/>
  <c r="A64" i="10"/>
  <c r="A63" i="10"/>
  <c r="A62" i="10"/>
  <c r="A61" i="10"/>
  <c r="A60" i="10"/>
  <c r="A59" i="10"/>
  <c r="A58" i="10"/>
  <c r="A57" i="10"/>
  <c r="A56" i="10"/>
  <c r="A55" i="10"/>
  <c r="A54" i="10"/>
  <c r="A53" i="10"/>
  <c r="A52" i="10"/>
  <c r="A51" i="10"/>
  <c r="A50" i="10"/>
  <c r="A49" i="10"/>
  <c r="A48" i="10"/>
  <c r="A47" i="10"/>
  <c r="A46" i="10"/>
  <c r="A45" i="10"/>
  <c r="A44" i="10"/>
  <c r="A43" i="10"/>
  <c r="A42" i="10"/>
  <c r="A41" i="10"/>
  <c r="A40" i="10"/>
  <c r="A39" i="10"/>
  <c r="A38" i="10"/>
  <c r="A37" i="10"/>
  <c r="A36" i="10"/>
  <c r="A35" i="10"/>
  <c r="A34" i="10"/>
  <c r="A33" i="10"/>
  <c r="A32" i="10"/>
  <c r="A31" i="10"/>
  <c r="A30" i="10"/>
  <c r="A29" i="10"/>
  <c r="A28" i="10"/>
  <c r="A27" i="10"/>
  <c r="A26" i="10"/>
  <c r="A25" i="10"/>
  <c r="A24" i="10"/>
  <c r="A23" i="10"/>
  <c r="A22" i="10"/>
  <c r="A21" i="10"/>
  <c r="A20" i="10"/>
  <c r="A19" i="10"/>
  <c r="A18" i="10"/>
  <c r="A17" i="10"/>
  <c r="A16" i="10"/>
  <c r="A15" i="10"/>
  <c r="A14" i="10"/>
  <c r="A13" i="10"/>
  <c r="A12" i="10"/>
  <c r="A11" i="10"/>
  <c r="A10" i="10"/>
  <c r="A9" i="10"/>
  <c r="A8" i="10"/>
  <c r="A7" i="10"/>
  <c r="A6" i="10"/>
  <c r="A5" i="10"/>
  <c r="A4" i="10"/>
  <c r="A3" i="10"/>
  <c r="A2" i="10"/>
  <c r="A1" i="10"/>
  <c r="D111" i="7"/>
  <c r="D107" i="7"/>
  <c r="D103" i="7"/>
  <c r="D99" i="7"/>
  <c r="D95" i="7"/>
  <c r="D91" i="7"/>
  <c r="D84" i="7"/>
  <c r="D80" i="7"/>
  <c r="D76" i="7"/>
  <c r="D72" i="7"/>
  <c r="D68" i="7"/>
  <c r="D64" i="7"/>
  <c r="D60" i="7"/>
  <c r="D56" i="7"/>
  <c r="D52" i="7"/>
  <c r="D48" i="7"/>
  <c r="D44" i="7"/>
  <c r="D37" i="7"/>
  <c r="D33" i="7"/>
  <c r="D29" i="7"/>
  <c r="D25" i="7"/>
  <c r="D122" i="7"/>
  <c r="D118" i="7"/>
  <c r="D126" i="7"/>
  <c r="D130" i="7"/>
  <c r="E14" i="2" l="1"/>
  <c r="E20" i="2"/>
  <c r="G20" i="2" s="1"/>
  <c r="E2" i="2"/>
  <c r="G2" i="2" s="1"/>
  <c r="B3" i="11" s="1"/>
  <c r="E8" i="2"/>
  <c r="G8" i="2" s="1"/>
  <c r="B11" i="11" s="1"/>
  <c r="B48" i="9" l="1"/>
  <c r="B36" i="11"/>
  <c r="F14" i="2"/>
  <c r="G14" i="2"/>
  <c r="B19" i="9"/>
  <c r="F8" i="2"/>
  <c r="K16" i="2" s="1"/>
  <c r="F20" i="2"/>
  <c r="K18" i="2" s="1"/>
  <c r="F2" i="2"/>
  <c r="K15" i="2" s="1"/>
  <c r="B9" i="9"/>
  <c r="B36" i="9" l="1"/>
  <c r="B26" i="11"/>
  <c r="K17" i="2"/>
  <c r="F26" i="2"/>
  <c r="G26" i="2" s="1"/>
  <c r="B5" i="9" s="1"/>
  <c r="C22" i="2"/>
  <c r="C21" i="2"/>
  <c r="C23" i="2"/>
  <c r="K19" i="2" l="1"/>
  <c r="K11" i="2"/>
  <c r="K12" i="2"/>
  <c r="K9" i="2"/>
  <c r="K10" i="2"/>
</calcChain>
</file>

<file path=xl/sharedStrings.xml><?xml version="1.0" encoding="utf-8"?>
<sst xmlns="http://schemas.openxmlformats.org/spreadsheetml/2006/main" count="244" uniqueCount="188">
  <si>
    <t>Do you employ/host any public health specialist staff?</t>
  </si>
  <si>
    <t>Has your Board received any training or development around health inequalities?</t>
  </si>
  <si>
    <t>Do you have an executive lead identified for health inequalities?</t>
  </si>
  <si>
    <t>Do you have data sharing agreements in place with local systems to inform understanding of healthcare inequalities facing the regional populations?</t>
  </si>
  <si>
    <t>Building public health capacity &amp; capability</t>
  </si>
  <si>
    <t>Data, insight, evidence and evaluation</t>
  </si>
  <si>
    <t>Strategic leadership &amp; accountability</t>
  </si>
  <si>
    <t>System partnerships</t>
  </si>
  <si>
    <t>Score</t>
  </si>
  <si>
    <t>Rating</t>
  </si>
  <si>
    <t>Not started</t>
  </si>
  <si>
    <t>Instructions</t>
  </si>
  <si>
    <t>Name of person completing tool</t>
  </si>
  <si>
    <t>Job title</t>
  </si>
  <si>
    <t>Email address</t>
  </si>
  <si>
    <t>Have you engaged in any system pathway redesign work with system partners and communities to reduce health inequalities?</t>
  </si>
  <si>
    <t>Is data on patient ethnicity accurate and comprehensive across all service lines?</t>
  </si>
  <si>
    <t>Is patient level data about protected characteristics complete across all service lines?</t>
  </si>
  <si>
    <t>Is your public engagement focussed on insight relating to health inequalities?</t>
  </si>
  <si>
    <t>Do staff &amp; volunteers receive regular training to raise awareness of the impact of health inequalities on patients, public &amp; staff and the opportunities to reduce these?</t>
  </si>
  <si>
    <t>Do staff &amp; volunteers receive regular training and support around how to deliver brief interventions?</t>
  </si>
  <si>
    <t>Have you delivered any change programmes, e.g. Quality Improvement, as a result of an increased understanding of health inequalities?</t>
  </si>
  <si>
    <t>Do you have a supporting delivery plan for reducing health inequalities?</t>
  </si>
  <si>
    <t>Are there governance structures in place to ensure organisational accountability for reducing health inequalities?</t>
  </si>
  <si>
    <t>Do you have opportunities and systems in place to encourage and enable staff &amp; volunteers to develop public health expertise across the spectrum of roles?</t>
  </si>
  <si>
    <t>Examples of work</t>
  </si>
  <si>
    <t>All new &amp; existing staff and volunteers across the organisation receive regular training on health inequalities and their impacts</t>
  </si>
  <si>
    <t>Some training on health inequalities is provided but this is limited, only delivered to some areas/individuals within the organisation or delivered on an ad hoc basis</t>
  </si>
  <si>
    <t>No training on health inequalities or their impact is delivered</t>
  </si>
  <si>
    <t>No training on brief interventions is provided</t>
  </si>
  <si>
    <t>Some training on delivery of brief interventions is provided but this is limited, only delivered to some areas of the organisation or delivered on an ad hoc basis</t>
  </si>
  <si>
    <t>All staff and volunteers across the organisation receive regular training on brief interventions and support is provided to implement</t>
  </si>
  <si>
    <t>No public health specialist staff are employed by the organisation</t>
  </si>
  <si>
    <t>Public health specialist staff with a remit for driving strategic direction are embedded within the organisation. They are making links to or working within key programmes &amp; forums across the system</t>
  </si>
  <si>
    <t>The board does not receive any data relating to patient ethnicity or deprivation</t>
  </si>
  <si>
    <t>Patient and performance data broken down by ethnicity and deprivation is regularly reviewed by the board in relation to service delivery &amp; design with areas for improvement , actions and timescales identified and discussed</t>
  </si>
  <si>
    <t>Population health data routinely used to create a recognised 'picture of place' to better understand the needs of vulnerable population groups</t>
  </si>
  <si>
    <t>Developing (building up good practice)</t>
  </si>
  <si>
    <t>Maturing (beginning to be embedded)</t>
  </si>
  <si>
    <t>Emerging (preparatory or ad hoc work)</t>
  </si>
  <si>
    <t>Section</t>
  </si>
  <si>
    <t>We do not have access to any public health analysis expertise</t>
  </si>
  <si>
    <t>We regularly undertake health inequalities research, implement changes based on the results and share the findings widely</t>
  </si>
  <si>
    <t>We have not delivered any change programmes in relation to health inequalities</t>
  </si>
  <si>
    <t>There have been ad hoc change programmes made using an understanding of health inequalities</t>
  </si>
  <si>
    <t>No training and/or Board development sessions on health inequalities or their impact is delivered</t>
  </si>
  <si>
    <t>Some training and/or Board development sessions on health inequalities is provided but this is limited and only delivered on an ad hoc basis</t>
  </si>
  <si>
    <t>The Board receives regular training and/or Board development sessions on health inequalities and their impacts</t>
  </si>
  <si>
    <t>Question</t>
  </si>
  <si>
    <r>
      <t xml:space="preserve">Emerging </t>
    </r>
    <r>
      <rPr>
        <i/>
        <sz val="11"/>
        <color theme="1"/>
        <rFont val="Calibri"/>
        <family val="2"/>
        <scheme val="minor"/>
      </rPr>
      <t>(preparatory or ad hoc work)</t>
    </r>
  </si>
  <si>
    <t>Do you employ analysts trained in public health or have partnership arrangements in place to secure this expertise?</t>
  </si>
  <si>
    <t>We do not undertake research relating to health inequalities</t>
  </si>
  <si>
    <t>We undertake health inequalities research but do not regularly make changes based on the results</t>
  </si>
  <si>
    <t>Are health inequalities impact assessments routinely used in your business case process?</t>
  </si>
  <si>
    <t>Ambulance service data and insight on health inequalities is used routinely &amp; systematically to inform system pathway redesign work</t>
  </si>
  <si>
    <t>Actual</t>
  </si>
  <si>
    <t>Actual Rating</t>
  </si>
  <si>
    <t>Count</t>
  </si>
  <si>
    <t>Maturity Level</t>
  </si>
  <si>
    <t>Developing</t>
  </si>
  <si>
    <t>Maturing</t>
  </si>
  <si>
    <t>Emerging</t>
  </si>
  <si>
    <t>Theme</t>
  </si>
  <si>
    <t>Overall</t>
  </si>
  <si>
    <t>Threshold</t>
  </si>
  <si>
    <t>As %</t>
  </si>
  <si>
    <t>x</t>
  </si>
  <si>
    <t>As #</t>
  </si>
  <si>
    <t>Thriving</t>
  </si>
  <si>
    <t>Reducing Health Inequalities Maturity Report</t>
  </si>
  <si>
    <t>Overview</t>
  </si>
  <si>
    <t>Ambulance service name</t>
  </si>
  <si>
    <t>Service Information</t>
  </si>
  <si>
    <t>Please provide an outline of how the tool was completed in your service, e.g. by the named individual solely, a group was convened, assessment was led by Board</t>
  </si>
  <si>
    <t>Does your Board routinely receive patient and performance data broken down by ethnicity and deprivation?</t>
  </si>
  <si>
    <t>Some public engagement is focussed on insight relating to health inequalities but this is on an ad hoc basis/not informed by service-level data relating to inequalities</t>
  </si>
  <si>
    <t>Has your service reviewed its service provision using relevant data to consider the extent to which it enables equitable access, experience, and outcomes?</t>
  </si>
  <si>
    <t>Has your service reviewed its organisational policies, procedures &amp; processes using relevant data on workforce, recruitment and procurement to consider the extent to which these may impact on the social or wider determinants of health?</t>
  </si>
  <si>
    <t>Does your organisational strategy include a commitment to reducing health inequalities?</t>
  </si>
  <si>
    <t>Is your service represented on appropriate system-level groups to contribute to population health decision making in your region?</t>
  </si>
  <si>
    <t>No service representation on relevant system-level groups relating to health inequalities</t>
  </si>
  <si>
    <t>Is your service working with system partners to embed the values of anchor organisations and support an upstream approach to reducing health inequalities?</t>
  </si>
  <si>
    <t>The service is actively contributing to or leading the anchor institution agenda locally and/or can demonstrate measurable progress against key activities</t>
  </si>
  <si>
    <t>Is there accountability above and outside the service in relation to health inequalities?</t>
  </si>
  <si>
    <t>We have begun conversations with our commissioner and identified specific actions that could be taken in partnership to support and develop the organisation's role in reducing health inequalities</t>
  </si>
  <si>
    <t>Do you use existing population health data, e.g. population demographics, index of multiple deprivation, GP locations, in your analysis of ambulance data e.g. ACQIs, response data etc?</t>
  </si>
  <si>
    <t>Has your service undertaken or taken part in any research related to health inequalities and ambulance service / healthcare provision?</t>
  </si>
  <si>
    <t>The service does not proactively consider its impact on the social or wider determinants of health</t>
  </si>
  <si>
    <t>Our commissioner is aware of the ambulance role in reducing health inequalities, but we have no clear objectives agreed with them or funding in this respect</t>
  </si>
  <si>
    <t>Background</t>
  </si>
  <si>
    <r>
      <t xml:space="preserve">Please note: clicking the </t>
    </r>
    <r>
      <rPr>
        <i/>
        <sz val="10"/>
        <color theme="1"/>
        <rFont val="Calibri"/>
        <family val="2"/>
        <scheme val="minor"/>
      </rPr>
      <t>Show Report</t>
    </r>
    <r>
      <rPr>
        <sz val="10"/>
        <color theme="1"/>
        <rFont val="Calibri"/>
        <family val="2"/>
        <scheme val="minor"/>
      </rPr>
      <t xml:space="preserve"> button may ask for your permission; this is to enable the automation that correctly formats the report.</t>
    </r>
  </si>
  <si>
    <t>Breakdown</t>
  </si>
  <si>
    <t>Health inequalities is not explicitly mentioned or recognised in our organisational strategy</t>
  </si>
  <si>
    <t xml:space="preserve"> </t>
  </si>
  <si>
    <t>1. Building public health capacity &amp; capability</t>
  </si>
  <si>
    <t>1.1 Do staff &amp; volunteers receive regular training to raise awareness of the impact of health inequalities on patients, public &amp; staff and the opportunities to reduce these?</t>
  </si>
  <si>
    <t>1.2 Do staff &amp; volunteers receive regular training and support around how to deliver brief interventions e.g. Making Every Contact Count (MECC)?</t>
  </si>
  <si>
    <t>1.3 Do you employ/host any public health specialist staff?</t>
  </si>
  <si>
    <t>1.4 Do you have opportunities and systems in place to encourage and enable staff &amp; volunteers to develop public health expertise across the spectrum of roles?</t>
  </si>
  <si>
    <t>2. Data, insight, evidence and evaluation</t>
  </si>
  <si>
    <t>2.1 Is data on patient ethnicity accurate and comprehensive across all service lines?</t>
  </si>
  <si>
    <t>2.2 Does your Board routinely receive patient and performance data broken down by ethnicity and deprivation?</t>
  </si>
  <si>
    <t>2.3 Is patient level data about protected characteristics complete across all service lines?</t>
  </si>
  <si>
    <t>2.4 Do you use existing population health data, e.g. population demographics, index of multiple deprivation, GP locations, in your analysis of ambulance data e.g. ACQIs, response data etc?</t>
  </si>
  <si>
    <t>2.5 Do you employ analysts trained in public health or have partnership arrangements in place to secure this expertise?</t>
  </si>
  <si>
    <t>2.6 Has your service undertaken or taken part in any research related to health inequalities and ambulance service / healthcare provision?</t>
  </si>
  <si>
    <t>2.7 Have you delivered any change programmes, e.g. Quality Improvement, as a result of an increased understanding of health inequalities?</t>
  </si>
  <si>
    <t>2.8 Do you have data sharing agreements in place with local systems to inform understanding of healthcare inequalities facing the regional populations?</t>
  </si>
  <si>
    <t>2.9 Is your public engagement focussed on insight relating to health inequalities?</t>
  </si>
  <si>
    <t>2.10 Has your service reviewed its service provision using relevant data to consider the extent to which it enables equitable access, experience, and outcomes?</t>
  </si>
  <si>
    <t>2.11 Has your service reviewed its organisational policies, procedures &amp; processes using relevant data on workforce, recruitment and procurement to consider the extent to which these may impact on the social determinants of health e.g. access to good work opportunities that promote health &amp; wellbeing, procuring local services to stimulate the local economy?</t>
  </si>
  <si>
    <t>3. Strategic leadership &amp; accountability</t>
  </si>
  <si>
    <t>3.1 Does your organisational strategy include a commitment to reducing health inequalities?</t>
  </si>
  <si>
    <t>3.2 Has your Board received any training or development around health inequalities?</t>
  </si>
  <si>
    <t>3.3 Do you have a supporting delivery plan for reducing health inequalities?</t>
  </si>
  <si>
    <t>3.4 Do you have an executive lead identified for health inequalities?</t>
  </si>
  <si>
    <t>3.5 Are there governance structures in place to ensure organisational accountability for reducing health inequalities?</t>
  </si>
  <si>
    <t>3.6 Are health inequalities impact assessments (HIIAs) routinely used in your business case process?</t>
  </si>
  <si>
    <t>4. System partnerships</t>
  </si>
  <si>
    <t>4.1 Is your service represented on appropriate system-level groups to contribute to population health decision making in your region?</t>
  </si>
  <si>
    <t>4.2 Is your service working with system partners to embed the values of anchor organisations and support an upstream approach to reducing health inequalities?</t>
  </si>
  <si>
    <t>4.3 Is there accountability above and outside the service in relation to health inequalities?</t>
  </si>
  <si>
    <t>4.4 Have you engaged in any system pathway redesign work with system partners and communities to reduce health inequalities?</t>
  </si>
  <si>
    <t>Date of completion</t>
  </si>
  <si>
    <t>Health inequalities are considered when designing any change programme undertaken by the service with clear criteria for change at the population level used to select options</t>
  </si>
  <si>
    <t>Organisational data in relation to the social determinants of health is routinely used to consider how the service may be able to improve its policies, procedures &amp; processes including impact evaluation</t>
  </si>
  <si>
    <t>Clearly defined organisational-level priorities for reducing health inequalities integrated into organisational strategy &amp; aligned to system plans</t>
  </si>
  <si>
    <t>Appendix - Examples of Work</t>
  </si>
  <si>
    <t>The service is part of a local anchor institutions network and/or undertaking a self-assessment on anchor institution key activities and principles</t>
  </si>
  <si>
    <t>The service has not yet been included in system conversations around pathway redesign from a health inequalities perspective</t>
  </si>
  <si>
    <t>Conducted mapping of existing relevant system-level groups in relation to health inequalities and/or engaging with groups on an ad hoc basis</t>
  </si>
  <si>
    <t>Representation on all appropriate system-level groups in relation to health inequalities at both the strategic &amp; working group level where relevant</t>
  </si>
  <si>
    <t>The service is included in system-level conversations around pathway redesign from a health inequalities perspective but only on an ad hoc/infrequent basis</t>
  </si>
  <si>
    <t>Public health specialist staff are employed or on placement but only on a fixed term, project specific basis or are not yet driving strategic direction</t>
  </si>
  <si>
    <t>No public health development opportunities are made available to staff/volunteers</t>
  </si>
  <si>
    <t>Some public health development opportunities are promoted to staff and volunteers and/or there is ad hoc development of those who express interest</t>
  </si>
  <si>
    <t>We have undertaken a comprehensive mapping of available public health development opportunities and developed formal routes to access. These are actively promoted to staff and volunteers at all levels across the organisation</t>
  </si>
  <si>
    <t>The board receives some patient and performance data broken down by ethnicity and deprivation on an ad hoc basis and no or little specific action is taken</t>
  </si>
  <si>
    <t>Across the service none or few patient records have ethnicity recorded</t>
  </si>
  <si>
    <t>Around half of patient records have accurate and comprehensive ethnicity recorded in at least one service line</t>
  </si>
  <si>
    <t>Most patient records have accurate and comprehensive ethnicity recorded across all service lines</t>
  </si>
  <si>
    <t>Less than half of relevant protected characteristics data are complete within patient records across any service line</t>
  </si>
  <si>
    <t>At least half of relevant protected characteristics data are complete within patient records in at least one service line</t>
  </si>
  <si>
    <t>Relevant protected characteristics data are complete within patient records across all service lines wherever possible</t>
  </si>
  <si>
    <t>Population health data are not used within our data analysis</t>
  </si>
  <si>
    <t>Limited/ad hoc data analysis is conducted using population health data</t>
  </si>
  <si>
    <t>Ad hoc data analysis is conducted by analysts trained in public health methodologies but with limited impact on service design and delivery</t>
  </si>
  <si>
    <t>We have direct access to analysts trained in public health methodologies and this is routinely drawn upon to influence service design and delivery</t>
  </si>
  <si>
    <t>No data sharing agreements are in place to use ambulance data for population health purposes or to support in reducing health inequalities</t>
  </si>
  <si>
    <t>Data sharing between partners to use ambulance data for population health purposes or to support in reducing health inequalities is negotiated on a case by case basis</t>
  </si>
  <si>
    <t>Routine data sharing policies/protocols to use ambulance data for population health purposes or to support in reducing health inequalities are agreed amongst key partners and actions taken as a result</t>
  </si>
  <si>
    <t>Current public engagement mechanisms are largely used for information sharing rather than informing programmes of work and/or the patient and public groups involved do not represent important vulnerable groups/seldom heard voices</t>
  </si>
  <si>
    <t>We have well established mechanisms for informing public engagement work on health inequalities ensuring seldom heard voices are represented</t>
  </si>
  <si>
    <t>Equity of patient access, experience and outcomes are not reviewed across any service lines</t>
  </si>
  <si>
    <t>Equity of patient access, experience and outcomes are reviewed across at least one service line either routinely or on an ad hoc basis</t>
  </si>
  <si>
    <t>Equity of patient access, experience and outcomes are reviewed regularly with results embedded throughout decision making on service design and delivery across all service lines and impact evaluation built in</t>
  </si>
  <si>
    <t>Ad hoc programmes of work around the social or wider determinants of health are undertaken and/or the programmes are not data or evidence-based</t>
  </si>
  <si>
    <t>Health inequalities is described as a principle in our organisational strategy. Ambitions are incorporated into the overarching vision but no realistic targets set &amp; missing or weak coordinated practical action</t>
  </si>
  <si>
    <t>No business/delivery plan for reducing health inequalities is in place</t>
  </si>
  <si>
    <t>Business/delivery plan for reducing health inequalities in place and/or measurable indicators agreed but not integrated across the service</t>
  </si>
  <si>
    <t xml:space="preserve">Business/delivery plan for reducing health inequalities is integrated within work programmes across the service with measurable indicators of progress </t>
  </si>
  <si>
    <t>No executive lead for reducing health inequalities identified</t>
  </si>
  <si>
    <t>Executive lead for reducing health inequalities nominated but organisation not held to account around its role in reducing health inequalities</t>
  </si>
  <si>
    <t>Executive lead for reducing health inequalities identified and actively monitoring organisational progress towards embedding an approach to reducing health inequalities</t>
  </si>
  <si>
    <t>No governance structures in place to ensure organisational accountability for reducing health inequalities</t>
  </si>
  <si>
    <t>Loose structures to ensure organisational accountability for reducing health inequalities are in place but these have limited effectiveness in bringing the organisation together around a specific issue relating to health inequalities</t>
  </si>
  <si>
    <t>Coherant, formal structures to ensure organisational accountability for reducing health inequalities are in place that enable a whole organisational approach to be taken against clearly defined organisational priorities</t>
  </si>
  <si>
    <t>Health inequalities impact assessments are not used as part of business/service planning &amp; design</t>
  </si>
  <si>
    <t>A health inequalities impact assessment template is available but is not regularly used/does not lead to changes in the planning process</t>
  </si>
  <si>
    <t>Health inequalities impact assessments are well embedded within business/service planning &amp; design and are routinely used to understand and reduce the impact of planned changes on health inequalities</t>
  </si>
  <si>
    <t>The service does not currently align itself to the principles of being an anchor institution</t>
  </si>
  <si>
    <t>Our commissioner has not proactively engaged in relation to the role of the ambulance service in reducing health inequalities</t>
  </si>
  <si>
    <t>Key areas identified for action / rationale for no action</t>
  </si>
  <si>
    <r>
      <t xml:space="preserve">This maturity matrix has been designed for use by ambulance services to support implementation of the recommendations within the national consensus statement on the role of the ambulance sector in reducing health inequalities. During the process of developing this consensus, a series of enablers were identified that will support the embedding of approaches to reducing health inequalities into the culture of ambulance service working practices. These are outlined below.
</t>
    </r>
    <r>
      <rPr>
        <b/>
        <sz val="11"/>
        <color theme="1"/>
        <rFont val="Calibri"/>
        <family val="2"/>
        <scheme val="minor"/>
      </rPr>
      <t xml:space="preserve">Building public health capacity and capability
</t>
    </r>
    <r>
      <rPr>
        <sz val="11"/>
        <color theme="1"/>
        <rFont val="Symbol"/>
        <family val="1"/>
        <charset val="2"/>
      </rPr>
      <t>·</t>
    </r>
    <r>
      <rPr>
        <b/>
        <sz val="11"/>
        <color theme="1"/>
        <rFont val="Calibri"/>
        <family val="2"/>
        <scheme val="minor"/>
      </rPr>
      <t xml:space="preserve"> </t>
    </r>
    <r>
      <rPr>
        <sz val="11"/>
        <color theme="1"/>
        <rFont val="Calibri"/>
        <family val="2"/>
        <scheme val="minor"/>
      </rPr>
      <t xml:space="preserve">Ambulance services have access to public health expertise and resources and develop these within their workforce
</t>
    </r>
    <r>
      <rPr>
        <sz val="11"/>
        <color theme="1"/>
        <rFont val="Symbol"/>
        <family val="1"/>
        <charset val="2"/>
      </rPr>
      <t>·</t>
    </r>
    <r>
      <rPr>
        <sz val="11"/>
        <color theme="1"/>
        <rFont val="Calibri"/>
        <family val="2"/>
        <scheme val="minor"/>
      </rPr>
      <t xml:space="preserve"> There are opportunities for all staff &amp; volunteers to access health inequalities training, education &amp; support
</t>
    </r>
    <r>
      <rPr>
        <sz val="11"/>
        <color theme="1"/>
        <rFont val="Symbol"/>
        <family val="1"/>
        <charset val="2"/>
      </rPr>
      <t>·</t>
    </r>
    <r>
      <rPr>
        <sz val="11"/>
        <color theme="1"/>
        <rFont val="Calibri"/>
        <family val="2"/>
        <scheme val="minor"/>
      </rPr>
      <t xml:space="preserve"> Staff and volunteers are empowered at every level to proactively reduce health inequalities through innovative working practices
</t>
    </r>
    <r>
      <rPr>
        <b/>
        <sz val="11"/>
        <color theme="1"/>
        <rFont val="Calibri"/>
        <family val="2"/>
        <scheme val="minor"/>
      </rPr>
      <t xml:space="preserve">Data, insight, evidence and evaluation
</t>
    </r>
    <r>
      <rPr>
        <sz val="11"/>
        <color theme="1"/>
        <rFont val="Symbol"/>
        <family val="1"/>
        <charset val="2"/>
      </rPr>
      <t>·</t>
    </r>
    <r>
      <rPr>
        <sz val="11"/>
        <color theme="1"/>
        <rFont val="Calibri"/>
        <family val="2"/>
        <scheme val="minor"/>
      </rPr>
      <t xml:space="preserve"> Ambulance services and systems use ambulance data to better understand population health and health inequalities
</t>
    </r>
    <r>
      <rPr>
        <sz val="11"/>
        <color theme="1"/>
        <rFont val="Symbol"/>
        <family val="1"/>
        <charset val="2"/>
      </rPr>
      <t>·</t>
    </r>
    <r>
      <rPr>
        <sz val="11"/>
        <color theme="1"/>
        <rFont val="Calibri"/>
        <family val="2"/>
        <scheme val="minor"/>
      </rPr>
      <t xml:space="preserve"> Ambulance services work to improve the evidence-base that supports and informs the role of the ambulance sector in reducing health inequalities
</t>
    </r>
    <r>
      <rPr>
        <sz val="11"/>
        <color theme="1"/>
        <rFont val="Symbol"/>
        <family val="1"/>
        <charset val="2"/>
      </rPr>
      <t>·</t>
    </r>
    <r>
      <rPr>
        <sz val="11"/>
        <color theme="1"/>
        <rFont val="Calibri"/>
        <family val="2"/>
        <scheme val="minor"/>
      </rPr>
      <t xml:space="preserve"> Ambulance services work in collaboration with their local systems to better understand the needs of their communities through improved engagement, insight and patient experience
</t>
    </r>
    <r>
      <rPr>
        <b/>
        <sz val="11"/>
        <color theme="1"/>
        <rFont val="Calibri"/>
        <family val="2"/>
        <scheme val="minor"/>
      </rPr>
      <t xml:space="preserve">Strategic leadership and accountability
</t>
    </r>
    <r>
      <rPr>
        <sz val="11"/>
        <color theme="1"/>
        <rFont val="Symbol"/>
        <family val="1"/>
        <charset val="2"/>
      </rPr>
      <t>·</t>
    </r>
    <r>
      <rPr>
        <sz val="11"/>
        <color theme="1"/>
        <rFont val="Calibri"/>
        <family val="2"/>
        <scheme val="minor"/>
      </rPr>
      <t xml:space="preserve"> Ambulance service Boards and senior-level leadership engage in organisational development in relation to their role in reducing health inequalities
</t>
    </r>
    <r>
      <rPr>
        <sz val="11"/>
        <color theme="1"/>
        <rFont val="Symbol"/>
        <family val="1"/>
        <charset val="2"/>
      </rPr>
      <t>·</t>
    </r>
    <r>
      <rPr>
        <sz val="11"/>
        <color theme="1"/>
        <rFont val="Calibri"/>
        <family val="2"/>
        <scheme val="minor"/>
      </rPr>
      <t xml:space="preserve"> Reducing health inequalities features as a priority within service-level strategy and business planning
</t>
    </r>
    <r>
      <rPr>
        <sz val="11"/>
        <color theme="1"/>
        <rFont val="Symbol"/>
        <family val="1"/>
        <charset val="2"/>
      </rPr>
      <t>·</t>
    </r>
    <r>
      <rPr>
        <sz val="11"/>
        <color theme="1"/>
        <rFont val="Calibri"/>
        <family val="2"/>
        <scheme val="minor"/>
      </rPr>
      <t xml:space="preserve"> Structures are in place to ensure that the organisation is held to account for its role in reducing health inequalities
</t>
    </r>
    <r>
      <rPr>
        <b/>
        <sz val="11"/>
        <color theme="1"/>
        <rFont val="Calibri"/>
        <family val="2"/>
        <scheme val="minor"/>
      </rPr>
      <t xml:space="preserve">System partnerships
</t>
    </r>
    <r>
      <rPr>
        <sz val="11"/>
        <color theme="1"/>
        <rFont val="Symbol"/>
        <family val="1"/>
        <charset val="2"/>
      </rPr>
      <t xml:space="preserve">· </t>
    </r>
    <r>
      <rPr>
        <sz val="11"/>
        <color theme="1"/>
        <rFont val="Calibri"/>
        <family val="2"/>
        <scheme val="minor"/>
      </rPr>
      <t xml:space="preserve">Population health insights from data and evidence are used to influence service delivery and commissioning of ambulance services
</t>
    </r>
    <r>
      <rPr>
        <sz val="11"/>
        <color theme="1"/>
        <rFont val="Symbol"/>
        <family val="1"/>
        <charset val="2"/>
      </rPr>
      <t>·</t>
    </r>
    <r>
      <rPr>
        <sz val="11"/>
        <color theme="1"/>
        <rFont val="Calibri"/>
        <family val="2"/>
        <scheme val="minor"/>
      </rPr>
      <t xml:space="preserve"> Ambulance services identify key areas of focus and pathways of care through which they could have most impact on health inequalities by working in collaboration with local systems
</t>
    </r>
    <r>
      <rPr>
        <sz val="11"/>
        <color theme="1"/>
        <rFont val="Symbol"/>
        <family val="1"/>
        <charset val="2"/>
      </rPr>
      <t>·</t>
    </r>
    <r>
      <rPr>
        <sz val="11"/>
        <color theme="1"/>
        <rFont val="Calibri"/>
        <family val="2"/>
        <scheme val="minor"/>
      </rPr>
      <t xml:space="preserve"> Ambulance services act as anchor organisations, working in collaboration to support broader social and economic development
The aim of this tool is to guide ambulance services towards actions that can make a difference to people who experience health inequalities. It is designed to focus on each of the key enabling themes, set in the context of local systems and aligned to both policy drivers and the national consensus.</t>
    </r>
  </si>
  <si>
    <r>
      <t xml:space="preserve">The following questions have been designed to gather information on current developments in your organisation against each of the enabling themes. Each question provides a drop down list of options. Please select the option that you feel best describes your service. Examples to evidence progress can also be included.
When you have completed the tool two reports will be generated. The first will provide a summary of your responses with space included for you to identify key areas for action within each of the enabling themes. The second report acts as an appendix and collates all the examples you have provided against each enabling theme. These reports can then be saved as PDFs for you to use as a basis for discussion within your organisations. </t>
    </r>
    <r>
      <rPr>
        <b/>
        <sz val="11"/>
        <color theme="1"/>
        <rFont val="Calibri"/>
        <family val="2"/>
        <scheme val="minor"/>
      </rPr>
      <t>Please note, all questions must be completed in order for the reports to be correctly generated.</t>
    </r>
    <r>
      <rPr>
        <sz val="11"/>
        <color theme="1"/>
        <rFont val="Calibri"/>
        <family val="2"/>
        <scheme val="minor"/>
      </rPr>
      <t xml:space="preserve">
To assist us in evaluating the impact of the national consensus work, when you have completed the tool please save it and share a copy with Ruth Crabtree, National Lead for Public Health (AACE) at ruth.crabtree@nhs.net.</t>
    </r>
  </si>
  <si>
    <t>2.10</t>
  </si>
  <si>
    <t>2.9</t>
  </si>
  <si>
    <t>2.11</t>
  </si>
  <si>
    <t>3.1</t>
  </si>
  <si>
    <t>3.2</t>
  </si>
  <si>
    <t>3.3</t>
  </si>
  <si>
    <t>3.4</t>
  </si>
  <si>
    <t>3.5</t>
  </si>
  <si>
    <t>3.6</t>
  </si>
  <si>
    <t>4.1</t>
  </si>
  <si>
    <t>4.2</t>
  </si>
  <si>
    <t>4.3</t>
  </si>
  <si>
    <t>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</si>
</sst>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1" x14ac:knownFonts="1">
    <font>
      <sz val="11"/>
      <color theme="1"/>
      <name val="Calibri"/>
      <family val="2"/>
      <scheme val="minor"/>
    </font>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1"/>
      <color theme="1"/>
      <name val="Symbol"/>
      <family val="1"/>
      <charset val="2"/>
    </font>
    <font>
      <b/>
      <sz val="14"/>
      <color theme="1"/>
      <name val="Calibri"/>
      <family val="2"/>
      <scheme val="minor"/>
    </font>
    <font>
      <b/>
      <sz val="16"/>
      <color theme="1"/>
      <name val="Calibri"/>
      <family val="2"/>
      <scheme val="minor"/>
    </font>
    <font>
      <b/>
      <sz val="10"/>
      <color theme="1"/>
      <name val="Calibri"/>
      <family val="2"/>
      <scheme val="minor"/>
    </font>
    <font>
      <b/>
      <sz val="11"/>
      <color theme="0"/>
      <name val="Calibri"/>
      <family val="2"/>
      <scheme val="minor"/>
    </font>
    <font>
      <i/>
      <sz val="11"/>
      <color theme="1"/>
      <name val="Calibri"/>
      <family val="2"/>
      <scheme val="minor"/>
    </font>
    <font>
      <sz val="14"/>
      <color theme="1"/>
      <name val="Calibri"/>
      <family val="2"/>
      <scheme val="minor"/>
    </font>
    <font>
      <b/>
      <sz val="18"/>
      <color theme="1"/>
      <name val="Calibri"/>
      <family val="2"/>
      <scheme val="minor"/>
    </font>
    <font>
      <sz val="16"/>
      <color theme="1"/>
      <name val="Calibri"/>
      <family val="2"/>
      <scheme val="minor"/>
    </font>
    <font>
      <sz val="10"/>
      <color theme="1"/>
      <name val="Calibri"/>
      <family val="2"/>
      <scheme val="minor"/>
    </font>
    <font>
      <i/>
      <sz val="10"/>
      <color theme="1"/>
      <name val="Calibri"/>
      <family val="2"/>
      <scheme val="minor"/>
    </font>
    <font>
      <sz val="11"/>
      <name val="Calibri"/>
      <family val="2"/>
      <scheme val="minor"/>
    </font>
    <font>
      <b/>
      <sz val="14"/>
      <name val="Calibri"/>
      <family val="2"/>
      <scheme val="minor"/>
    </font>
    <font>
      <b/>
      <sz val="12"/>
      <name val="Calibri"/>
      <family val="2"/>
      <scheme val="minor"/>
    </font>
    <font>
      <b/>
      <sz val="16"/>
      <name val="Calibri"/>
      <family val="2"/>
      <scheme val="minor"/>
    </font>
    <font>
      <sz val="13"/>
      <color theme="1"/>
      <name val="Calibri"/>
      <family val="2"/>
      <scheme val="minor"/>
    </font>
  </fonts>
  <fills count="16">
    <fill>
      <patternFill patternType="none"/>
    </fill>
    <fill>
      <patternFill patternType="gray125"/>
    </fill>
    <fill>
      <patternFill patternType="solid">
        <fgColor theme="9" tint="0.59999389629810485"/>
        <bgColor indexed="64"/>
      </patternFill>
    </fill>
    <fill>
      <patternFill patternType="solid">
        <fgColor theme="7" tint="0.59999389629810485"/>
        <bgColor indexed="64"/>
      </patternFill>
    </fill>
    <fill>
      <patternFill patternType="solid">
        <fgColor theme="7" tint="0.79998168889431442"/>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5" tint="0.59999389629810485"/>
        <bgColor indexed="64"/>
      </patternFill>
    </fill>
    <fill>
      <patternFill patternType="solid">
        <fgColor rgb="FFE0B4D3"/>
        <bgColor indexed="64"/>
      </patternFill>
    </fill>
    <fill>
      <patternFill patternType="solid">
        <fgColor rgb="FFFFFAEB"/>
        <bgColor indexed="64"/>
      </patternFill>
    </fill>
    <fill>
      <patternFill patternType="solid">
        <fgColor rgb="FFEFF6FB"/>
        <bgColor indexed="64"/>
      </patternFill>
    </fill>
    <fill>
      <patternFill patternType="solid">
        <fgColor rgb="FFF8EEF5"/>
        <bgColor indexed="64"/>
      </patternFill>
    </fill>
    <fill>
      <patternFill patternType="solid">
        <fgColor rgb="FFFDF3ED"/>
        <bgColor indexed="64"/>
      </patternFill>
    </fill>
    <fill>
      <patternFill patternType="solid">
        <fgColor rgb="FFF4F9F1"/>
        <bgColor indexed="64"/>
      </patternFill>
    </fill>
    <fill>
      <patternFill patternType="solid">
        <fgColor theme="4" tint="0.59999389629810485"/>
        <bgColor indexed="64"/>
      </patternFill>
    </fill>
    <fill>
      <patternFill patternType="solid">
        <fgColor rgb="FFF0F4FA"/>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9" fontId="1" fillId="0" borderId="0" applyFont="0" applyFill="0" applyBorder="0" applyAlignment="0" applyProtection="0"/>
  </cellStyleXfs>
  <cellXfs count="155">
    <xf numFmtId="0" fontId="0" fillId="0" borderId="0" xfId="0"/>
    <xf numFmtId="16" fontId="0" fillId="0" borderId="0" xfId="0" applyNumberFormat="1"/>
    <xf numFmtId="1" fontId="0" fillId="0" borderId="0" xfId="0" applyNumberFormat="1"/>
    <xf numFmtId="0" fontId="2" fillId="0" borderId="0" xfId="0" applyFont="1"/>
    <xf numFmtId="0" fontId="0" fillId="0" borderId="0" xfId="0" applyAlignment="1">
      <alignment vertical="top"/>
    </xf>
    <xf numFmtId="0" fontId="3" fillId="0" borderId="0" xfId="0" applyFont="1" applyAlignment="1">
      <alignment horizontal="left" vertical="top" wrapText="1"/>
    </xf>
    <xf numFmtId="0" fontId="0" fillId="0" borderId="0" xfId="0" applyAlignment="1">
      <alignment horizontal="left" vertical="top" wrapText="1"/>
    </xf>
    <xf numFmtId="0" fontId="2" fillId="0" borderId="0" xfId="0" applyFont="1" applyAlignment="1">
      <alignment horizontal="left" vertical="top" wrapText="1"/>
    </xf>
    <xf numFmtId="0" fontId="3" fillId="4" borderId="0" xfId="0" applyFont="1" applyFill="1" applyAlignment="1">
      <alignment horizontal="left" vertical="top" wrapText="1"/>
    </xf>
    <xf numFmtId="0" fontId="0" fillId="4" borderId="0" xfId="0" applyFill="1" applyAlignment="1">
      <alignment horizontal="left" vertical="top" wrapText="1"/>
    </xf>
    <xf numFmtId="0" fontId="4" fillId="0" borderId="0" xfId="0" applyFont="1" applyAlignment="1">
      <alignment horizontal="left" vertical="top" wrapText="1"/>
    </xf>
    <xf numFmtId="0" fontId="11" fillId="0" borderId="0" xfId="0" applyFont="1"/>
    <xf numFmtId="0" fontId="0" fillId="0" borderId="0" xfId="0" applyAlignment="1">
      <alignment wrapText="1"/>
    </xf>
    <xf numFmtId="9" fontId="0" fillId="0" borderId="0" xfId="1" applyFont="1"/>
    <xf numFmtId="9" fontId="0" fillId="0" borderId="0" xfId="0" applyNumberFormat="1"/>
    <xf numFmtId="0" fontId="10" fillId="0" borderId="0" xfId="0" applyFont="1"/>
    <xf numFmtId="2" fontId="0" fillId="0" borderId="0" xfId="1" applyNumberFormat="1" applyFont="1"/>
    <xf numFmtId="0" fontId="0" fillId="0" borderId="0" xfId="0" applyAlignment="1">
      <alignment horizontal="right"/>
    </xf>
    <xf numFmtId="1" fontId="2" fillId="0" borderId="0" xfId="0" applyNumberFormat="1" applyFont="1" applyAlignment="1">
      <alignment horizontal="right"/>
    </xf>
    <xf numFmtId="0" fontId="2" fillId="0" borderId="0" xfId="0" applyFont="1" applyAlignment="1">
      <alignment horizontal="right"/>
    </xf>
    <xf numFmtId="1" fontId="0" fillId="0" borderId="0" xfId="0" applyNumberFormat="1" applyAlignment="1">
      <alignment horizontal="right"/>
    </xf>
    <xf numFmtId="16" fontId="0" fillId="0" borderId="0" xfId="0" applyNumberFormat="1" applyAlignment="1">
      <alignment horizontal="right"/>
    </xf>
    <xf numFmtId="0" fontId="0" fillId="0" borderId="0" xfId="0" applyAlignment="1">
      <alignment vertical="center"/>
    </xf>
    <xf numFmtId="0" fontId="12" fillId="0" borderId="0" xfId="0" applyFont="1" applyAlignment="1">
      <alignment vertical="top" wrapText="1"/>
    </xf>
    <xf numFmtId="0" fontId="7" fillId="0" borderId="0" xfId="0" applyFont="1" applyAlignment="1">
      <alignment wrapText="1"/>
    </xf>
    <xf numFmtId="0" fontId="9" fillId="0" borderId="0" xfId="0" applyFont="1" applyAlignment="1">
      <alignment horizontal="center" vertical="top"/>
    </xf>
    <xf numFmtId="0" fontId="9" fillId="0" borderId="0" xfId="0" applyFont="1" applyAlignment="1">
      <alignment horizontal="center"/>
    </xf>
    <xf numFmtId="0" fontId="0" fillId="0" borderId="0" xfId="0" applyAlignment="1">
      <alignment vertical="top" wrapText="1"/>
    </xf>
    <xf numFmtId="0" fontId="8" fillId="3" borderId="0" xfId="0" applyFont="1" applyFill="1"/>
    <xf numFmtId="0" fontId="4" fillId="3" borderId="9" xfId="0" applyFont="1" applyFill="1" applyBorder="1"/>
    <xf numFmtId="0" fontId="4" fillId="3" borderId="9" xfId="0" applyFont="1" applyFill="1" applyBorder="1" applyAlignment="1">
      <alignment wrapText="1"/>
    </xf>
    <xf numFmtId="0" fontId="13" fillId="0" borderId="0" xfId="0" applyFont="1" applyAlignment="1">
      <alignment vertical="top" wrapText="1"/>
    </xf>
    <xf numFmtId="0" fontId="14" fillId="0" borderId="0" xfId="0" applyFont="1" applyAlignment="1">
      <alignment vertical="top"/>
    </xf>
    <xf numFmtId="0" fontId="16" fillId="5" borderId="0" xfId="0" applyFont="1" applyFill="1" applyAlignment="1">
      <alignment vertical="top"/>
    </xf>
    <xf numFmtId="0" fontId="17" fillId="5" borderId="0" xfId="0" applyFont="1" applyFill="1"/>
    <xf numFmtId="0" fontId="16" fillId="5" borderId="0" xfId="0" applyFont="1" applyFill="1"/>
    <xf numFmtId="0" fontId="18" fillId="5" borderId="0" xfId="0" applyFont="1" applyFill="1"/>
    <xf numFmtId="0" fontId="8" fillId="5" borderId="0" xfId="0" applyFont="1" applyFill="1"/>
    <xf numFmtId="0" fontId="4" fillId="5" borderId="9" xfId="0" applyFont="1" applyFill="1" applyBorder="1"/>
    <xf numFmtId="0" fontId="0" fillId="0" borderId="0" xfId="0" applyAlignment="1">
      <alignment horizontal="left" vertical="center" wrapText="1" indent="1" readingOrder="1"/>
    </xf>
    <xf numFmtId="0" fontId="0" fillId="5" borderId="4" xfId="0" applyFill="1" applyBorder="1" applyAlignment="1">
      <alignment horizontal="left" vertical="center" wrapText="1" indent="1" readingOrder="1"/>
    </xf>
    <xf numFmtId="0" fontId="0" fillId="5" borderId="0" xfId="0" applyFill="1" applyAlignment="1">
      <alignment horizontal="left" vertical="center" wrapText="1" indent="1" readingOrder="1"/>
    </xf>
    <xf numFmtId="0" fontId="4" fillId="5" borderId="0" xfId="0" applyFont="1" applyFill="1"/>
    <xf numFmtId="0" fontId="2" fillId="5" borderId="0" xfId="0" applyFont="1" applyFill="1" applyAlignment="1">
      <alignment vertical="top"/>
    </xf>
    <xf numFmtId="0" fontId="8" fillId="5" borderId="0" xfId="0" applyFont="1" applyFill="1" applyAlignment="1">
      <alignment vertical="top"/>
    </xf>
    <xf numFmtId="0" fontId="6" fillId="3" borderId="0" xfId="0" applyFont="1" applyFill="1"/>
    <xf numFmtId="0" fontId="4" fillId="3" borderId="0" xfId="0" applyFont="1" applyFill="1"/>
    <xf numFmtId="0" fontId="0" fillId="3" borderId="0" xfId="0" applyFill="1" applyAlignment="1">
      <alignment horizontal="left" vertical="center" wrapText="1" indent="1" readingOrder="1"/>
    </xf>
    <xf numFmtId="0" fontId="4" fillId="3" borderId="0" xfId="0" applyFont="1" applyFill="1" applyAlignment="1">
      <alignment wrapText="1"/>
    </xf>
    <xf numFmtId="0" fontId="2" fillId="3" borderId="0" xfId="0" applyFont="1" applyFill="1" applyAlignment="1">
      <alignment vertical="top"/>
    </xf>
    <xf numFmtId="0" fontId="7" fillId="6" borderId="0" xfId="0" applyFont="1" applyFill="1" applyAlignment="1">
      <alignment vertical="top"/>
    </xf>
    <xf numFmtId="0" fontId="0" fillId="6" borderId="0" xfId="0" applyFill="1" applyAlignment="1">
      <alignment vertical="top" wrapText="1"/>
    </xf>
    <xf numFmtId="0" fontId="7" fillId="6" borderId="0" xfId="0" applyFont="1" applyFill="1"/>
    <xf numFmtId="0" fontId="2" fillId="0" borderId="0" xfId="0" applyFont="1" applyAlignment="1">
      <alignment vertical="top"/>
    </xf>
    <xf numFmtId="0" fontId="0" fillId="3" borderId="0" xfId="0" applyFill="1"/>
    <xf numFmtId="0" fontId="7" fillId="3" borderId="0" xfId="0" applyFont="1" applyFill="1"/>
    <xf numFmtId="0" fontId="0" fillId="6" borderId="0" xfId="0" applyFill="1" applyAlignment="1">
      <alignment vertical="top"/>
    </xf>
    <xf numFmtId="0" fontId="0" fillId="2" borderId="0" xfId="0" applyFill="1" applyAlignment="1">
      <alignment vertical="top"/>
    </xf>
    <xf numFmtId="0" fontId="0" fillId="2" borderId="0" xfId="0" applyFill="1"/>
    <xf numFmtId="0" fontId="0" fillId="5" borderId="0" xfId="0" applyFill="1" applyAlignment="1">
      <alignment vertical="top"/>
    </xf>
    <xf numFmtId="0" fontId="0" fillId="5" borderId="0" xfId="0" applyFill="1"/>
    <xf numFmtId="0" fontId="0" fillId="3" borderId="0" xfId="0" applyFill="1" applyAlignment="1">
      <alignment vertical="top"/>
    </xf>
    <xf numFmtId="0" fontId="0" fillId="7" borderId="0" xfId="0" applyFill="1"/>
    <xf numFmtId="0" fontId="7" fillId="7" borderId="0" xfId="0" applyFont="1" applyFill="1"/>
    <xf numFmtId="0" fontId="6" fillId="7" borderId="0" xfId="0" applyFont="1" applyFill="1"/>
    <xf numFmtId="0" fontId="4" fillId="7" borderId="9" xfId="0" applyFont="1" applyFill="1" applyBorder="1"/>
    <xf numFmtId="0" fontId="4" fillId="7" borderId="0" xfId="0" applyFont="1" applyFill="1"/>
    <xf numFmtId="0" fontId="0" fillId="7" borderId="0" xfId="0" applyFill="1" applyAlignment="1">
      <alignment vertical="top"/>
    </xf>
    <xf numFmtId="0" fontId="0" fillId="7" borderId="0" xfId="0" applyFill="1" applyAlignment="1">
      <alignment horizontal="left" vertical="center" wrapText="1" indent="1" readingOrder="1"/>
    </xf>
    <xf numFmtId="0" fontId="8" fillId="7" borderId="0" xfId="0" applyFont="1" applyFill="1"/>
    <xf numFmtId="0" fontId="2" fillId="7" borderId="0" xfId="0" applyFont="1" applyFill="1" applyAlignment="1">
      <alignment vertical="top"/>
    </xf>
    <xf numFmtId="0" fontId="2" fillId="8" borderId="0" xfId="0" applyFont="1" applyFill="1"/>
    <xf numFmtId="0" fontId="2" fillId="8" borderId="0" xfId="0" applyFont="1" applyFill="1" applyAlignment="1">
      <alignment wrapText="1"/>
    </xf>
    <xf numFmtId="0" fontId="0" fillId="8" borderId="0" xfId="0" applyFill="1" applyAlignment="1">
      <alignment vertical="top" wrapText="1"/>
    </xf>
    <xf numFmtId="0" fontId="0" fillId="8" borderId="0" xfId="0" applyFill="1" applyAlignment="1">
      <alignment vertical="top"/>
    </xf>
    <xf numFmtId="0" fontId="0" fillId="8" borderId="0" xfId="0" applyFill="1"/>
    <xf numFmtId="0" fontId="7" fillId="8" borderId="0" xfId="0" applyFont="1" applyFill="1"/>
    <xf numFmtId="0" fontId="7" fillId="8" borderId="0" xfId="0" applyFont="1" applyFill="1" applyAlignment="1">
      <alignment vertical="top"/>
    </xf>
    <xf numFmtId="0" fontId="0" fillId="8" borderId="0" xfId="0" applyFill="1" applyAlignment="1">
      <alignment vertical="center" wrapText="1"/>
    </xf>
    <xf numFmtId="0" fontId="0" fillId="8" borderId="4" xfId="0" applyFill="1" applyBorder="1" applyAlignment="1">
      <alignment vertical="center" wrapText="1"/>
    </xf>
    <xf numFmtId="0" fontId="19" fillId="5" borderId="0" xfId="0" applyFont="1" applyFill="1"/>
    <xf numFmtId="0" fontId="0" fillId="9" borderId="1" xfId="0" applyFill="1" applyBorder="1" applyAlignment="1" applyProtection="1">
      <alignment horizontal="left" vertical="center" wrapText="1" indent="1" readingOrder="1"/>
      <protection locked="0"/>
    </xf>
    <xf numFmtId="0" fontId="0" fillId="10" borderId="1" xfId="0" applyFill="1" applyBorder="1" applyAlignment="1" applyProtection="1">
      <alignment horizontal="left" vertical="center" wrapText="1" indent="1" readingOrder="1"/>
      <protection locked="0"/>
    </xf>
    <xf numFmtId="0" fontId="0" fillId="11" borderId="1" xfId="0" applyFill="1" applyBorder="1" applyAlignment="1" applyProtection="1">
      <alignment vertical="center" wrapText="1"/>
      <protection locked="0"/>
    </xf>
    <xf numFmtId="0" fontId="0" fillId="7" borderId="8" xfId="0" applyFill="1" applyBorder="1" applyAlignment="1">
      <alignment horizontal="left" vertical="center" wrapText="1" indent="1" readingOrder="1"/>
    </xf>
    <xf numFmtId="0" fontId="0" fillId="12" borderId="1" xfId="0" applyFill="1" applyBorder="1" applyAlignment="1" applyProtection="1">
      <alignment horizontal="left" vertical="center" wrapText="1" indent="1" readingOrder="1"/>
      <protection locked="0"/>
    </xf>
    <xf numFmtId="0" fontId="7" fillId="2" borderId="0" xfId="0" applyFont="1" applyFill="1"/>
    <xf numFmtId="0" fontId="6" fillId="2" borderId="0" xfId="0" applyFont="1" applyFill="1"/>
    <xf numFmtId="0" fontId="4" fillId="2" borderId="9" xfId="0" applyFont="1" applyFill="1" applyBorder="1"/>
    <xf numFmtId="0" fontId="4" fillId="2" borderId="0" xfId="0" applyFont="1" applyFill="1"/>
    <xf numFmtId="0" fontId="0" fillId="2" borderId="0" xfId="0" applyFill="1" applyAlignment="1">
      <alignment horizontal="left" vertical="center" wrapText="1" indent="1" readingOrder="1"/>
    </xf>
    <xf numFmtId="0" fontId="8" fillId="2" borderId="0" xfId="0" applyFont="1" applyFill="1"/>
    <xf numFmtId="0" fontId="2" fillId="2" borderId="0" xfId="0" applyFont="1" applyFill="1" applyAlignment="1">
      <alignment vertical="top"/>
    </xf>
    <xf numFmtId="0" fontId="0" fillId="13" borderId="1" xfId="0" applyFill="1" applyBorder="1" applyAlignment="1" applyProtection="1">
      <alignment horizontal="left" vertical="center" wrapText="1" indent="1" readingOrder="1"/>
      <protection locked="0"/>
    </xf>
    <xf numFmtId="0" fontId="0" fillId="14" borderId="2" xfId="0" applyFill="1" applyBorder="1" applyAlignment="1">
      <alignment vertical="center"/>
    </xf>
    <xf numFmtId="0" fontId="6" fillId="14" borderId="8" xfId="0" applyFont="1" applyFill="1" applyBorder="1" applyAlignment="1">
      <alignment vertical="center" wrapText="1"/>
    </xf>
    <xf numFmtId="0" fontId="0" fillId="14" borderId="3" xfId="0" applyFill="1" applyBorder="1" applyAlignment="1">
      <alignment vertical="center"/>
    </xf>
    <xf numFmtId="0" fontId="0" fillId="14" borderId="4" xfId="0" applyFill="1" applyBorder="1" applyAlignment="1">
      <alignment vertical="center"/>
    </xf>
    <xf numFmtId="0" fontId="0" fillId="14" borderId="5" xfId="0" applyFill="1" applyBorder="1" applyAlignment="1">
      <alignment vertical="center"/>
    </xf>
    <xf numFmtId="0" fontId="0" fillId="14" borderId="4" xfId="0" applyFill="1" applyBorder="1"/>
    <xf numFmtId="0" fontId="0" fillId="14" borderId="5" xfId="0" applyFill="1" applyBorder="1"/>
    <xf numFmtId="0" fontId="0" fillId="14" borderId="6" xfId="0" applyFill="1" applyBorder="1"/>
    <xf numFmtId="0" fontId="0" fillId="14" borderId="9" xfId="0" applyFill="1" applyBorder="1" applyAlignment="1">
      <alignment vertical="top" wrapText="1"/>
    </xf>
    <xf numFmtId="0" fontId="0" fillId="14" borderId="7" xfId="0" applyFill="1" applyBorder="1"/>
    <xf numFmtId="0" fontId="0" fillId="0" borderId="2" xfId="0" applyBorder="1" applyAlignment="1">
      <alignment vertical="center"/>
    </xf>
    <xf numFmtId="0" fontId="6" fillId="0" borderId="8" xfId="0" applyFont="1" applyBorder="1" applyAlignment="1">
      <alignment vertical="center" wrapText="1"/>
    </xf>
    <xf numFmtId="0" fontId="0" fillId="0" borderId="3" xfId="0" applyBorder="1" applyAlignment="1">
      <alignment vertical="center"/>
    </xf>
    <xf numFmtId="0" fontId="0" fillId="0" borderId="6" xfId="0" applyBorder="1"/>
    <xf numFmtId="0" fontId="0" fillId="0" borderId="9" xfId="0" applyBorder="1" applyAlignment="1">
      <alignment wrapText="1"/>
    </xf>
    <xf numFmtId="0" fontId="0" fillId="0" borderId="7" xfId="0" applyBorder="1"/>
    <xf numFmtId="0" fontId="6" fillId="3" borderId="8" xfId="0" applyFont="1" applyFill="1" applyBorder="1" applyAlignment="1">
      <alignment vertical="center" wrapText="1"/>
    </xf>
    <xf numFmtId="0" fontId="0" fillId="3" borderId="0" xfId="0" applyFill="1" applyAlignment="1">
      <alignment vertical="center" wrapText="1"/>
    </xf>
    <xf numFmtId="0" fontId="0" fillId="3" borderId="9" xfId="0" applyFill="1" applyBorder="1" applyAlignment="1">
      <alignment vertical="center" wrapText="1"/>
    </xf>
    <xf numFmtId="0" fontId="0" fillId="3" borderId="2" xfId="0" applyFill="1" applyBorder="1" applyAlignment="1">
      <alignment vertical="center"/>
    </xf>
    <xf numFmtId="0" fontId="0" fillId="3" borderId="3" xfId="0" applyFill="1" applyBorder="1" applyAlignment="1">
      <alignment vertical="center"/>
    </xf>
    <xf numFmtId="0" fontId="0" fillId="3" borderId="4" xfId="0" applyFill="1" applyBorder="1" applyAlignment="1">
      <alignment vertical="center"/>
    </xf>
    <xf numFmtId="0" fontId="0" fillId="3" borderId="5" xfId="0" applyFill="1" applyBorder="1" applyAlignment="1">
      <alignment vertical="center"/>
    </xf>
    <xf numFmtId="0" fontId="0" fillId="3" borderId="4" xfId="0" applyFill="1" applyBorder="1"/>
    <xf numFmtId="0" fontId="0" fillId="3" borderId="5" xfId="0" applyFill="1" applyBorder="1"/>
    <xf numFmtId="0" fontId="0" fillId="3" borderId="6" xfId="0" applyFill="1" applyBorder="1"/>
    <xf numFmtId="0" fontId="0" fillId="3" borderId="7" xfId="0" applyFill="1" applyBorder="1"/>
    <xf numFmtId="0" fontId="4" fillId="2" borderId="0" xfId="0" applyFont="1" applyFill="1" applyAlignment="1">
      <alignment vertical="top" wrapText="1"/>
    </xf>
    <xf numFmtId="0" fontId="0" fillId="2" borderId="0" xfId="0" applyFill="1" applyAlignment="1">
      <alignment vertical="center" wrapText="1"/>
    </xf>
    <xf numFmtId="0" fontId="0" fillId="2" borderId="2" xfId="0" applyFill="1" applyBorder="1"/>
    <xf numFmtId="0" fontId="0" fillId="2" borderId="4" xfId="0" applyFill="1" applyBorder="1"/>
    <xf numFmtId="0" fontId="0" fillId="2" borderId="6" xfId="0" applyFill="1" applyBorder="1"/>
    <xf numFmtId="0" fontId="2" fillId="3" borderId="0" xfId="0" applyFont="1" applyFill="1" applyAlignment="1">
      <alignment wrapText="1"/>
    </xf>
    <xf numFmtId="0" fontId="2" fillId="3" borderId="0" xfId="0" quotePrefix="1" applyFont="1" applyFill="1" applyAlignment="1">
      <alignment wrapText="1"/>
    </xf>
    <xf numFmtId="0" fontId="2" fillId="14" borderId="0" xfId="0" applyFont="1" applyFill="1" applyAlignment="1">
      <alignment wrapText="1"/>
    </xf>
    <xf numFmtId="0" fontId="6" fillId="2" borderId="8" xfId="0" applyFont="1" applyFill="1" applyBorder="1" applyAlignment="1">
      <alignment vertical="center" wrapText="1"/>
    </xf>
    <xf numFmtId="0" fontId="2" fillId="2" borderId="0" xfId="0" applyFont="1" applyFill="1" applyAlignment="1">
      <alignment wrapText="1"/>
    </xf>
    <xf numFmtId="0" fontId="0" fillId="2" borderId="9" xfId="0" applyFill="1" applyBorder="1" applyAlignment="1">
      <alignment wrapText="1"/>
    </xf>
    <xf numFmtId="0" fontId="0" fillId="2" borderId="3" xfId="0" applyFill="1" applyBorder="1"/>
    <xf numFmtId="0" fontId="0" fillId="2" borderId="5" xfId="0" applyFill="1" applyBorder="1"/>
    <xf numFmtId="0" fontId="0" fillId="2" borderId="7" xfId="0" applyFill="1" applyBorder="1"/>
    <xf numFmtId="0" fontId="4" fillId="7" borderId="0" xfId="0" applyFont="1" applyFill="1" applyAlignment="1">
      <alignment vertical="top" wrapText="1"/>
    </xf>
    <xf numFmtId="0" fontId="2" fillId="7" borderId="0" xfId="0" applyFont="1" applyFill="1" applyAlignment="1">
      <alignment wrapText="1"/>
    </xf>
    <xf numFmtId="0" fontId="0" fillId="7" borderId="2" xfId="0" applyFill="1" applyBorder="1"/>
    <xf numFmtId="0" fontId="6" fillId="7" borderId="8" xfId="0" applyFont="1" applyFill="1" applyBorder="1" applyAlignment="1">
      <alignment vertical="center" wrapText="1"/>
    </xf>
    <xf numFmtId="0" fontId="0" fillId="7" borderId="3" xfId="0" applyFill="1" applyBorder="1"/>
    <xf numFmtId="0" fontId="0" fillId="7" borderId="4" xfId="0" applyFill="1" applyBorder="1"/>
    <xf numFmtId="0" fontId="0" fillId="7" borderId="5" xfId="0" applyFill="1" applyBorder="1"/>
    <xf numFmtId="0" fontId="0" fillId="7" borderId="6" xfId="0" applyFill="1" applyBorder="1"/>
    <xf numFmtId="0" fontId="0" fillId="7" borderId="9" xfId="0" applyFill="1" applyBorder="1" applyAlignment="1">
      <alignment wrapText="1"/>
    </xf>
    <xf numFmtId="0" fontId="0" fillId="7" borderId="7" xfId="0" applyFill="1" applyBorder="1"/>
    <xf numFmtId="0" fontId="0" fillId="15" borderId="1" xfId="0" applyFill="1" applyBorder="1" applyAlignment="1" applyProtection="1">
      <alignment vertical="top" wrapText="1"/>
      <protection locked="0"/>
    </xf>
    <xf numFmtId="0" fontId="0" fillId="9" borderId="1" xfId="0" applyFill="1" applyBorder="1" applyAlignment="1" applyProtection="1">
      <alignment vertical="top" wrapText="1"/>
      <protection locked="0"/>
    </xf>
    <xf numFmtId="0" fontId="0" fillId="13" borderId="1" xfId="0" applyFill="1" applyBorder="1" applyAlignment="1" applyProtection="1">
      <alignment wrapText="1"/>
      <protection locked="0"/>
    </xf>
    <xf numFmtId="0" fontId="0" fillId="12" borderId="1" xfId="0" applyFill="1" applyBorder="1" applyAlignment="1" applyProtection="1">
      <alignment wrapText="1"/>
      <protection locked="0"/>
    </xf>
    <xf numFmtId="164" fontId="0" fillId="0" borderId="0" xfId="1" applyNumberFormat="1" applyFont="1"/>
    <xf numFmtId="14" fontId="0" fillId="11" borderId="1" xfId="0" applyNumberFormat="1" applyFill="1" applyBorder="1" applyAlignment="1" applyProtection="1">
      <alignment horizontal="left" vertical="center" wrapText="1"/>
      <protection locked="0"/>
    </xf>
    <xf numFmtId="14" fontId="20" fillId="0" borderId="0" xfId="0" applyNumberFormat="1" applyFont="1" applyAlignment="1">
      <alignment horizontal="left" vertical="top" wrapText="1"/>
    </xf>
    <xf numFmtId="0" fontId="0" fillId="14" borderId="0" xfId="0" applyFill="1" applyAlignment="1">
      <alignment vertical="center" wrapText="1"/>
    </xf>
    <xf numFmtId="0" fontId="0" fillId="7" borderId="0" xfId="0" applyFill="1" applyAlignment="1">
      <alignment vertical="center" wrapText="1"/>
    </xf>
    <xf numFmtId="49" fontId="0" fillId="0" borderId="0" xfId="0" applyNumberFormat="1" applyAlignment="1">
      <alignment horizontal="left" vertical="top" wrapText="1"/>
    </xf>
  </cellXfs>
  <cellStyles count="2">
    <cellStyle name="Normal" xfId="0" builtinId="0"/>
    <cellStyle name="Percent" xfId="1" builtinId="5"/>
  </cellStyles>
  <dxfs count="0"/>
  <tableStyles count="0" defaultTableStyle="TableStyleMedium2" defaultPivotStyle="PivotStyleLight16"/>
  <colors>
    <mruColors>
      <color rgb="FFFDF3ED"/>
      <color rgb="FFF4F9F1"/>
      <color rgb="FFFFFAEB"/>
      <color rgb="FFF0F4FA"/>
      <color rgb="FFF8EEF5"/>
      <color rgb="FFEFF6FB"/>
      <color rgb="FFFEF2EC"/>
      <color rgb="FFF5F5F5"/>
      <color rgb="FFE0B4D3"/>
      <color rgb="FFF4E4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sz="1200" b="1"/>
              <a:t>Maturity Level by Enabling</a:t>
            </a:r>
            <a:r>
              <a:rPr lang="en-GB" sz="1200" b="1" baseline="0"/>
              <a:t> </a:t>
            </a:r>
            <a:r>
              <a:rPr lang="en-GB" sz="1200" b="1"/>
              <a:t>Theme</a:t>
            </a:r>
          </a:p>
        </c:rich>
      </c:tx>
      <c:overlay val="0"/>
      <c:spPr>
        <a:noFill/>
        <a:ln>
          <a:noFill/>
        </a:ln>
        <a:effectLst/>
      </c:spPr>
    </c:title>
    <c:autoTitleDeleted val="0"/>
    <c:plotArea>
      <c:layout>
        <c:manualLayout>
          <c:layoutTarget val="inner"/>
          <c:xMode val="edge"/>
          <c:yMode val="edge"/>
          <c:x val="0.12246530456814064"/>
          <c:y val="0.13010619826367859"/>
          <c:w val="0.84705366638117308"/>
          <c:h val="0.74093502927518695"/>
        </c:manualLayout>
      </c:layout>
      <c:barChart>
        <c:barDir val="col"/>
        <c:grouping val="clustered"/>
        <c:varyColors val="0"/>
        <c:ser>
          <c:idx val="4"/>
          <c:order val="0"/>
          <c:tx>
            <c:strRef>
              <c:f>'Maturity matrix'!$K$14</c:f>
              <c:strCache>
                <c:ptCount val="1"/>
                <c:pt idx="0">
                  <c:v>Maturity Level</c:v>
                </c:pt>
              </c:strCache>
            </c:strRef>
          </c:tx>
          <c:spPr>
            <a:solidFill>
              <a:schemeClr val="accent5">
                <a:lumMod val="60000"/>
                <a:lumOff val="40000"/>
              </a:schemeClr>
            </a:solidFill>
          </c:spPr>
          <c:invertIfNegative val="0"/>
          <c:dPt>
            <c:idx val="1"/>
            <c:invertIfNegative val="0"/>
            <c:bubble3D val="0"/>
            <c:spPr>
              <a:solidFill>
                <a:schemeClr val="accent4">
                  <a:lumMod val="60000"/>
                  <a:lumOff val="40000"/>
                </a:schemeClr>
              </a:solidFill>
            </c:spPr>
            <c:extLst>
              <c:ext xmlns:c16="http://schemas.microsoft.com/office/drawing/2014/chart" uri="{C3380CC4-5D6E-409C-BE32-E72D297353CC}">
                <c16:uniqueId val="{00000000-F3ED-4D95-BF53-5E58E5F7A3DB}"/>
              </c:ext>
            </c:extLst>
          </c:dPt>
          <c:dPt>
            <c:idx val="2"/>
            <c:invertIfNegative val="0"/>
            <c:bubble3D val="0"/>
            <c:spPr>
              <a:solidFill>
                <a:schemeClr val="accent6">
                  <a:lumMod val="60000"/>
                  <a:lumOff val="40000"/>
                </a:schemeClr>
              </a:solidFill>
            </c:spPr>
            <c:extLst>
              <c:ext xmlns:c16="http://schemas.microsoft.com/office/drawing/2014/chart" uri="{C3380CC4-5D6E-409C-BE32-E72D297353CC}">
                <c16:uniqueId val="{00000001-F3ED-4D95-BF53-5E58E5F7A3DB}"/>
              </c:ext>
            </c:extLst>
          </c:dPt>
          <c:dPt>
            <c:idx val="3"/>
            <c:invertIfNegative val="0"/>
            <c:bubble3D val="0"/>
            <c:spPr>
              <a:solidFill>
                <a:schemeClr val="accent2">
                  <a:lumMod val="60000"/>
                  <a:lumOff val="40000"/>
                </a:schemeClr>
              </a:solidFill>
            </c:spPr>
            <c:extLst>
              <c:ext xmlns:c16="http://schemas.microsoft.com/office/drawing/2014/chart" uri="{C3380CC4-5D6E-409C-BE32-E72D297353CC}">
                <c16:uniqueId val="{00000002-F3ED-4D95-BF53-5E58E5F7A3DB}"/>
              </c:ext>
            </c:extLst>
          </c:dPt>
          <c:dLbls>
            <c:dLbl>
              <c:idx val="0"/>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F3ED-4D95-BF53-5E58E5F7A3DB}"/>
                </c:ext>
              </c:extLst>
            </c:dLbl>
            <c:dLbl>
              <c:idx val="1"/>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F3ED-4D95-BF53-5E58E5F7A3DB}"/>
                </c:ext>
              </c:extLst>
            </c:dLbl>
            <c:dLbl>
              <c:idx val="2"/>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F3ED-4D95-BF53-5E58E5F7A3DB}"/>
                </c:ext>
              </c:extLst>
            </c:dLbl>
            <c:dLbl>
              <c:idx val="3"/>
              <c:dLblPos val="inEnd"/>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F3ED-4D95-BF53-5E58E5F7A3DB}"/>
                </c:ext>
              </c:extLst>
            </c:dLbl>
            <c:spPr>
              <a:noFill/>
              <a:ln>
                <a:noFill/>
              </a:ln>
              <a:effectLst/>
            </c:spPr>
            <c:dLblPos val="inEnd"/>
            <c:showLegendKey val="0"/>
            <c:showVal val="0"/>
            <c:showCatName val="0"/>
            <c:showSerName val="0"/>
            <c:showPercent val="0"/>
            <c:showBubbleSize val="0"/>
            <c:extLst>
              <c:ext xmlns:c15="http://schemas.microsoft.com/office/drawing/2012/chart" uri="{CE6537A1-D6FC-4f65-9D91-7224C49458BB}">
                <c15:showLeaderLines val="1"/>
              </c:ext>
            </c:extLst>
          </c:dLbls>
          <c:cat>
            <c:strRef>
              <c:f>'Maturity matrix'!$J$15:$J$18</c:f>
              <c:strCache>
                <c:ptCount val="4"/>
                <c:pt idx="0">
                  <c:v>Building public health capacity &amp; capability</c:v>
                </c:pt>
                <c:pt idx="1">
                  <c:v>Data, insight, evidence and evaluation</c:v>
                </c:pt>
                <c:pt idx="2">
                  <c:v>Strategic leadership &amp; accountability</c:v>
                </c:pt>
                <c:pt idx="3">
                  <c:v>System partnerships</c:v>
                </c:pt>
              </c:strCache>
            </c:strRef>
          </c:cat>
          <c:val>
            <c:numRef>
              <c:f>'Maturity matrix'!$K$15:$K$18</c:f>
              <c:numCache>
                <c:formatCode>0%</c:formatCode>
                <c:ptCount val="4"/>
                <c:pt idx="0">
                  <c:v>#N/A</c:v>
                </c:pt>
                <c:pt idx="1">
                  <c:v>#N/A</c:v>
                </c:pt>
                <c:pt idx="2">
                  <c:v>#N/A</c:v>
                </c:pt>
                <c:pt idx="3">
                  <c:v>#N/A</c:v>
                </c:pt>
              </c:numCache>
            </c:numRef>
          </c:val>
          <c:extLst>
            <c:ext xmlns:c16="http://schemas.microsoft.com/office/drawing/2014/chart" uri="{C3380CC4-5D6E-409C-BE32-E72D297353CC}">
              <c16:uniqueId val="{00000000-D65C-4010-BE8F-881069B2960A}"/>
            </c:ext>
          </c:extLst>
        </c:ser>
        <c:dLbls>
          <c:showLegendKey val="0"/>
          <c:showVal val="0"/>
          <c:showCatName val="0"/>
          <c:showSerName val="0"/>
          <c:showPercent val="0"/>
          <c:showBubbleSize val="0"/>
        </c:dLbls>
        <c:gapWidth val="150"/>
        <c:axId val="572361184"/>
        <c:axId val="572360224"/>
      </c:barChart>
      <c:scatterChart>
        <c:scatterStyle val="lineMarker"/>
        <c:varyColors val="0"/>
        <c:ser>
          <c:idx val="0"/>
          <c:order val="1"/>
          <c:tx>
            <c:strRef>
              <c:f>'Maturity matrix'!$I$2</c:f>
              <c:strCache>
                <c:ptCount val="1"/>
                <c:pt idx="0">
                  <c:v>Not started</c:v>
                </c:pt>
              </c:strCache>
            </c:strRef>
          </c:tx>
          <c:spPr>
            <a:ln w="19050">
              <a:noFill/>
            </a:ln>
            <a:effectLst/>
          </c:spPr>
          <c:marker>
            <c:symbol val="none"/>
          </c:marker>
          <c:dLbls>
            <c:spPr>
              <a:noFill/>
              <a:ln>
                <a:noFill/>
              </a:ln>
              <a:effectLst/>
            </c:spPr>
            <c:txPr>
              <a:bodyPr wrap="square" lIns="38100" tIns="19050" rIns="38100" bIns="19050" anchor="ctr">
                <a:spAutoFit/>
              </a:bodyPr>
              <a:lstStyle/>
              <a:p>
                <a:pPr>
                  <a:defRPr sz="900">
                    <a:solidFill>
                      <a:schemeClr val="tx1">
                        <a:lumMod val="65000"/>
                        <a:lumOff val="35000"/>
                      </a:schemeClr>
                    </a:solidFil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'Maturity matrix'!$J$2</c:f>
              <c:numCache>
                <c:formatCode>General</c:formatCode>
                <c:ptCount val="1"/>
                <c:pt idx="0">
                  <c:v>0</c:v>
                </c:pt>
              </c:numCache>
            </c:numRef>
          </c:xVal>
          <c:yVal>
            <c:numRef>
              <c:f>'Maturity matrix'!$K$2</c:f>
              <c:numCache>
                <c:formatCode>0%</c:formatCode>
                <c:ptCount val="1"/>
                <c:pt idx="0">
                  <c:v>0</c:v>
                </c:pt>
              </c:numCache>
            </c:numRef>
          </c:yVal>
          <c:smooth val="0"/>
          <c:extLst>
            <c:ext xmlns:c16="http://schemas.microsoft.com/office/drawing/2014/chart" uri="{C3380CC4-5D6E-409C-BE32-E72D297353CC}">
              <c16:uniqueId val="{00000001-D65C-4010-BE8F-881069B2960A}"/>
            </c:ext>
          </c:extLst>
        </c:ser>
        <c:ser>
          <c:idx val="1"/>
          <c:order val="2"/>
          <c:tx>
            <c:strRef>
              <c:f>'Maturity matrix'!$I$3</c:f>
              <c:strCache>
                <c:ptCount val="1"/>
                <c:pt idx="0">
                  <c:v>Emerging</c:v>
                </c:pt>
              </c:strCache>
            </c:strRef>
          </c:tx>
          <c:spPr>
            <a:ln w="19050">
              <a:noFill/>
            </a:ln>
            <a:effectLst/>
          </c:spPr>
          <c:marker>
            <c:symbol val="none"/>
          </c:marker>
          <c:dLbls>
            <c:spPr>
              <a:noFill/>
              <a:ln>
                <a:noFill/>
              </a:ln>
              <a:effectLst/>
            </c:spPr>
            <c:txPr>
              <a:bodyPr wrap="square" lIns="38100" tIns="19050" rIns="38100" bIns="19050" anchor="ctr">
                <a:spAutoFit/>
              </a:bodyPr>
              <a:lstStyle/>
              <a:p>
                <a:pPr>
                  <a:defRPr sz="900">
                    <a:solidFill>
                      <a:schemeClr val="tx1">
                        <a:lumMod val="65000"/>
                        <a:lumOff val="35000"/>
                      </a:schemeClr>
                    </a:solidFil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'Maturity matrix'!$J$3</c:f>
              <c:numCache>
                <c:formatCode>General</c:formatCode>
                <c:ptCount val="1"/>
                <c:pt idx="0">
                  <c:v>0</c:v>
                </c:pt>
              </c:numCache>
            </c:numRef>
          </c:xVal>
          <c:yVal>
            <c:numRef>
              <c:f>'Maturity matrix'!$K$3</c:f>
              <c:numCache>
                <c:formatCode>0%</c:formatCode>
                <c:ptCount val="1"/>
                <c:pt idx="0">
                  <c:v>0.1</c:v>
                </c:pt>
              </c:numCache>
            </c:numRef>
          </c:yVal>
          <c:smooth val="0"/>
          <c:extLst>
            <c:ext xmlns:c16="http://schemas.microsoft.com/office/drawing/2014/chart" uri="{C3380CC4-5D6E-409C-BE32-E72D297353CC}">
              <c16:uniqueId val="{00000002-D65C-4010-BE8F-881069B2960A}"/>
            </c:ext>
          </c:extLst>
        </c:ser>
        <c:ser>
          <c:idx val="2"/>
          <c:order val="3"/>
          <c:tx>
            <c:strRef>
              <c:f>'Maturity matrix'!$I$4</c:f>
              <c:strCache>
                <c:ptCount val="1"/>
                <c:pt idx="0">
                  <c:v>Developing</c:v>
                </c:pt>
              </c:strCache>
            </c:strRef>
          </c:tx>
          <c:spPr>
            <a:ln w="19050">
              <a:noFill/>
            </a:ln>
            <a:effectLst/>
          </c:spPr>
          <c:marker>
            <c:symbol val="none"/>
          </c:marker>
          <c:dLbls>
            <c:spPr>
              <a:noFill/>
              <a:ln>
                <a:noFill/>
              </a:ln>
              <a:effectLst/>
            </c:spPr>
            <c:txPr>
              <a:bodyPr wrap="square" lIns="38100" tIns="19050" rIns="38100" bIns="19050" anchor="ctr">
                <a:spAutoFit/>
              </a:bodyPr>
              <a:lstStyle/>
              <a:p>
                <a:pPr>
                  <a:defRPr sz="900">
                    <a:solidFill>
                      <a:schemeClr val="tx1">
                        <a:lumMod val="65000"/>
                        <a:lumOff val="35000"/>
                      </a:schemeClr>
                    </a:solidFil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'Maturity matrix'!$J$4</c:f>
              <c:numCache>
                <c:formatCode>General</c:formatCode>
                <c:ptCount val="1"/>
                <c:pt idx="0">
                  <c:v>0</c:v>
                </c:pt>
              </c:numCache>
            </c:numRef>
          </c:xVal>
          <c:yVal>
            <c:numRef>
              <c:f>'Maturity matrix'!$K$4</c:f>
              <c:numCache>
                <c:formatCode>0%</c:formatCode>
                <c:ptCount val="1"/>
                <c:pt idx="0">
                  <c:v>0.45</c:v>
                </c:pt>
              </c:numCache>
            </c:numRef>
          </c:yVal>
          <c:smooth val="0"/>
          <c:extLst>
            <c:ext xmlns:c16="http://schemas.microsoft.com/office/drawing/2014/chart" uri="{C3380CC4-5D6E-409C-BE32-E72D297353CC}">
              <c16:uniqueId val="{00000003-D65C-4010-BE8F-881069B2960A}"/>
            </c:ext>
          </c:extLst>
        </c:ser>
        <c:ser>
          <c:idx val="3"/>
          <c:order val="4"/>
          <c:tx>
            <c:strRef>
              <c:f>'Maturity matrix'!$I$5</c:f>
              <c:strCache>
                <c:ptCount val="1"/>
                <c:pt idx="0">
                  <c:v>Maturing</c:v>
                </c:pt>
              </c:strCache>
            </c:strRef>
          </c:tx>
          <c:spPr>
            <a:ln w="19050">
              <a:noFill/>
            </a:ln>
            <a:effectLst/>
          </c:spPr>
          <c:marker>
            <c:symbol val="none"/>
          </c:marker>
          <c:dLbls>
            <c:spPr>
              <a:noFill/>
              <a:ln>
                <a:noFill/>
              </a:ln>
              <a:effectLst/>
            </c:spPr>
            <c:txPr>
              <a:bodyPr wrap="square" lIns="38100" tIns="19050" rIns="38100" bIns="19050" anchor="ctr">
                <a:spAutoFit/>
              </a:bodyPr>
              <a:lstStyle/>
              <a:p>
                <a:pPr>
                  <a:defRPr sz="900">
                    <a:solidFill>
                      <a:schemeClr val="tx1">
                        <a:lumMod val="65000"/>
                        <a:lumOff val="35000"/>
                      </a:schemeClr>
                    </a:solidFil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'Maturity matrix'!$J$5</c:f>
              <c:numCache>
                <c:formatCode>General</c:formatCode>
                <c:ptCount val="1"/>
                <c:pt idx="0">
                  <c:v>0</c:v>
                </c:pt>
              </c:numCache>
            </c:numRef>
          </c:xVal>
          <c:yVal>
            <c:numRef>
              <c:f>'Maturity matrix'!$K$5</c:f>
              <c:numCache>
                <c:formatCode>0%</c:formatCode>
                <c:ptCount val="1"/>
                <c:pt idx="0">
                  <c:v>0.75</c:v>
                </c:pt>
              </c:numCache>
            </c:numRef>
          </c:yVal>
          <c:smooth val="0"/>
          <c:extLst>
            <c:ext xmlns:c16="http://schemas.microsoft.com/office/drawing/2014/chart" uri="{C3380CC4-5D6E-409C-BE32-E72D297353CC}">
              <c16:uniqueId val="{00000004-D65C-4010-BE8F-881069B2960A}"/>
            </c:ext>
          </c:extLst>
        </c:ser>
        <c:ser>
          <c:idx val="5"/>
          <c:order val="5"/>
          <c:tx>
            <c:strRef>
              <c:f>'Maturity matrix'!$I$6</c:f>
              <c:strCache>
                <c:ptCount val="1"/>
                <c:pt idx="0">
                  <c:v>Thriving</c:v>
                </c:pt>
              </c:strCache>
            </c:strRef>
          </c:tx>
          <c:spPr>
            <a:ln w="19050">
              <a:noFill/>
            </a:ln>
          </c:spPr>
          <c:marker>
            <c:symbol val="none"/>
          </c:marker>
          <c:dLbls>
            <c:spPr>
              <a:noFill/>
              <a:ln>
                <a:noFill/>
              </a:ln>
              <a:effectLst/>
            </c:spPr>
            <c:txPr>
              <a:bodyPr wrap="square" lIns="38100" tIns="19050" rIns="38100" bIns="19050" anchor="ctr">
                <a:spAutoFit/>
              </a:bodyPr>
              <a:lstStyle/>
              <a:p>
                <a:pPr>
                  <a:defRPr sz="900">
                    <a:solidFill>
                      <a:schemeClr val="tx1">
                        <a:lumMod val="65000"/>
                        <a:lumOff val="35000"/>
                      </a:schemeClr>
                    </a:solidFil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'Maturity matrix'!$J$6</c:f>
              <c:numCache>
                <c:formatCode>General</c:formatCode>
                <c:ptCount val="1"/>
                <c:pt idx="0">
                  <c:v>0</c:v>
                </c:pt>
              </c:numCache>
            </c:numRef>
          </c:xVal>
          <c:yVal>
            <c:numRef>
              <c:f>'Maturity matrix'!$K$6</c:f>
              <c:numCache>
                <c:formatCode>0%</c:formatCode>
                <c:ptCount val="1"/>
                <c:pt idx="0">
                  <c:v>1</c:v>
                </c:pt>
              </c:numCache>
            </c:numRef>
          </c:yVal>
          <c:smooth val="0"/>
          <c:extLst>
            <c:ext xmlns:c16="http://schemas.microsoft.com/office/drawing/2014/chart" uri="{C3380CC4-5D6E-409C-BE32-E72D297353CC}">
              <c16:uniqueId val="{00000005-D65C-4010-BE8F-881069B2960A}"/>
            </c:ext>
          </c:extLst>
        </c:ser>
        <c:dLbls>
          <c:showLegendKey val="0"/>
          <c:showVal val="0"/>
          <c:showCatName val="0"/>
          <c:showSerName val="0"/>
          <c:showPercent val="0"/>
          <c:showBubbleSize val="0"/>
        </c:dLbls>
        <c:axId val="1088073456"/>
        <c:axId val="1088068656"/>
      </c:scatterChart>
      <c:catAx>
        <c:axId val="572361184"/>
        <c:scaling>
          <c:orientation val="minMax"/>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2360224"/>
        <c:crosses val="autoZero"/>
        <c:auto val="1"/>
        <c:lblAlgn val="ctr"/>
        <c:lblOffset val="100"/>
        <c:tickMarkSkip val="1"/>
        <c:noMultiLvlLbl val="0"/>
      </c:catAx>
      <c:valAx>
        <c:axId val="572360224"/>
        <c:scaling>
          <c:orientation val="minMax"/>
          <c:max val="1"/>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572361184"/>
        <c:crossesAt val="1"/>
        <c:crossBetween val="between"/>
        <c:majorUnit val="5.000000000000001E-2"/>
      </c:valAx>
      <c:valAx>
        <c:axId val="1088068656"/>
        <c:scaling>
          <c:orientation val="minMax"/>
        </c:scaling>
        <c:delete val="1"/>
        <c:axPos val="l"/>
        <c:numFmt formatCode="0%" sourceLinked="1"/>
        <c:majorTickMark val="out"/>
        <c:minorTickMark val="none"/>
        <c:tickLblPos val="nextTo"/>
        <c:crossAx val="1088073456"/>
        <c:crosses val="autoZero"/>
        <c:crossBetween val="midCat"/>
      </c:valAx>
      <c:valAx>
        <c:axId val="1088073456"/>
        <c:scaling>
          <c:orientation val="minMax"/>
        </c:scaling>
        <c:delete val="0"/>
        <c:axPos val="t"/>
        <c:numFmt formatCode="General" sourceLinked="1"/>
        <c:majorTickMark val="none"/>
        <c:minorTickMark val="none"/>
        <c:tickLblPos val="none"/>
        <c:spPr>
          <a:noFill/>
          <a:ln>
            <a:noFill/>
          </a:ln>
        </c:spPr>
        <c:crossAx val="1088068656"/>
        <c:crosses val="max"/>
        <c:crossBetween val="midCat"/>
        <c:majorUnit val="0.30000000000000004"/>
        <c:minorUnit val="0.1"/>
      </c:valAx>
    </c:plotArea>
    <c:plotVisOnly val="1"/>
    <c:dispBlanksAs val="gap"/>
    <c:showDLblsOverMax val="0"/>
    <c:extLst/>
  </c:chart>
  <c:spPr>
    <a:ln>
      <a:noFill/>
    </a:ln>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GB"/>
              <a:t>Maturity Level by Theme</a:t>
            </a:r>
          </a:p>
        </c:rich>
      </c:tx>
      <c:overlay val="0"/>
      <c:spPr>
        <a:noFill/>
        <a:ln>
          <a:noFill/>
        </a:ln>
        <a:effectLst/>
      </c:spPr>
    </c:title>
    <c:autoTitleDeleted val="0"/>
    <c:plotArea>
      <c:layout>
        <c:manualLayout>
          <c:layoutTarget val="inner"/>
          <c:xMode val="edge"/>
          <c:yMode val="edge"/>
          <c:x val="0.15195448330152178"/>
          <c:y val="0.11779843024712501"/>
          <c:w val="0.8175643859466647"/>
          <c:h val="0.68921265211396809"/>
        </c:manualLayout>
      </c:layout>
      <c:barChart>
        <c:barDir val="col"/>
        <c:grouping val="clustered"/>
        <c:varyColors val="0"/>
        <c:ser>
          <c:idx val="4"/>
          <c:order val="0"/>
          <c:tx>
            <c:strRef>
              <c:f>'Maturity matrix'!$K$14</c:f>
              <c:strCache>
                <c:ptCount val="1"/>
                <c:pt idx="0">
                  <c:v>Maturity Level</c:v>
                </c:pt>
              </c:strCache>
            </c:strRef>
          </c:tx>
          <c:invertIfNegative val="0"/>
          <c:cat>
            <c:strRef>
              <c:f>'Maturity matrix'!$J$15:$J$18</c:f>
              <c:strCache>
                <c:ptCount val="4"/>
                <c:pt idx="0">
                  <c:v>Building public health capacity &amp; capability</c:v>
                </c:pt>
                <c:pt idx="1">
                  <c:v>Data, insight, evidence and evaluation</c:v>
                </c:pt>
                <c:pt idx="2">
                  <c:v>Strategic leadership &amp; accountability</c:v>
                </c:pt>
                <c:pt idx="3">
                  <c:v>System partnerships</c:v>
                </c:pt>
              </c:strCache>
            </c:strRef>
          </c:cat>
          <c:val>
            <c:numRef>
              <c:f>'Maturity matrix'!$K$15:$K$18</c:f>
              <c:numCache>
                <c:formatCode>0%</c:formatCode>
                <c:ptCount val="4"/>
                <c:pt idx="0">
                  <c:v>#N/A</c:v>
                </c:pt>
                <c:pt idx="1">
                  <c:v>#N/A</c:v>
                </c:pt>
                <c:pt idx="2">
                  <c:v>#N/A</c:v>
                </c:pt>
                <c:pt idx="3">
                  <c:v>#N/A</c:v>
                </c:pt>
              </c:numCache>
            </c:numRef>
          </c:val>
          <c:extLst>
            <c:ext xmlns:c16="http://schemas.microsoft.com/office/drawing/2014/chart" uri="{C3380CC4-5D6E-409C-BE32-E72D297353CC}">
              <c16:uniqueId val="{00000009-518F-49CE-9B62-7E90DD65659B}"/>
            </c:ext>
          </c:extLst>
        </c:ser>
        <c:dLbls>
          <c:showLegendKey val="0"/>
          <c:showVal val="0"/>
          <c:showCatName val="0"/>
          <c:showSerName val="0"/>
          <c:showPercent val="0"/>
          <c:showBubbleSize val="0"/>
        </c:dLbls>
        <c:gapWidth val="150"/>
        <c:axId val="572361184"/>
        <c:axId val="572360224"/>
      </c:barChart>
      <c:scatterChart>
        <c:scatterStyle val="lineMarker"/>
        <c:varyColors val="0"/>
        <c:ser>
          <c:idx val="0"/>
          <c:order val="1"/>
          <c:tx>
            <c:strRef>
              <c:f>'Maturity matrix'!$I$2</c:f>
              <c:strCache>
                <c:ptCount val="1"/>
                <c:pt idx="0">
                  <c:v>Not started</c:v>
                </c:pt>
              </c:strCache>
            </c:strRef>
          </c:tx>
          <c:spPr>
            <a:ln w="19050">
              <a:noFill/>
            </a:ln>
            <a:effectLst/>
          </c:spPr>
          <c:marker>
            <c:symbol val="none"/>
          </c:marker>
          <c:dLbls>
            <c:spPr>
              <a:noFill/>
              <a:ln>
                <a:noFill/>
              </a:ln>
              <a:effectLst/>
            </c:spPr>
            <c:txPr>
              <a:bodyPr wrap="square" lIns="38100" tIns="19050" rIns="38100" bIns="19050" anchor="ctr">
                <a:spAutoFit/>
              </a:bodyPr>
              <a:lstStyle/>
              <a:p>
                <a:pPr>
                  <a:defRPr sz="900">
                    <a:solidFill>
                      <a:schemeClr val="tx1">
                        <a:lumMod val="65000"/>
                        <a:lumOff val="35000"/>
                      </a:schemeClr>
                    </a:solidFil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'Maturity matrix'!$J$2</c:f>
              <c:numCache>
                <c:formatCode>General</c:formatCode>
                <c:ptCount val="1"/>
                <c:pt idx="0">
                  <c:v>0</c:v>
                </c:pt>
              </c:numCache>
            </c:numRef>
          </c:xVal>
          <c:yVal>
            <c:numRef>
              <c:f>'Maturity matrix'!$K$2</c:f>
              <c:numCache>
                <c:formatCode>0%</c:formatCode>
                <c:ptCount val="1"/>
                <c:pt idx="0">
                  <c:v>0</c:v>
                </c:pt>
              </c:numCache>
            </c:numRef>
          </c:yVal>
          <c:smooth val="0"/>
          <c:extLst>
            <c:ext xmlns:c16="http://schemas.microsoft.com/office/drawing/2014/chart" uri="{C3380CC4-5D6E-409C-BE32-E72D297353CC}">
              <c16:uniqueId val="{00000002-518F-49CE-9B62-7E90DD65659B}"/>
            </c:ext>
          </c:extLst>
        </c:ser>
        <c:ser>
          <c:idx val="1"/>
          <c:order val="2"/>
          <c:tx>
            <c:strRef>
              <c:f>'Maturity matrix'!$I$3</c:f>
              <c:strCache>
                <c:ptCount val="1"/>
                <c:pt idx="0">
                  <c:v>Emerging</c:v>
                </c:pt>
              </c:strCache>
            </c:strRef>
          </c:tx>
          <c:spPr>
            <a:ln w="19050">
              <a:noFill/>
            </a:ln>
            <a:effectLst/>
          </c:spPr>
          <c:marker>
            <c:symbol val="none"/>
          </c:marker>
          <c:dLbls>
            <c:spPr>
              <a:noFill/>
              <a:ln>
                <a:noFill/>
              </a:ln>
              <a:effectLst/>
            </c:spPr>
            <c:txPr>
              <a:bodyPr wrap="square" lIns="38100" tIns="19050" rIns="38100" bIns="19050" anchor="ctr">
                <a:spAutoFit/>
              </a:bodyPr>
              <a:lstStyle/>
              <a:p>
                <a:pPr>
                  <a:defRPr sz="900">
                    <a:solidFill>
                      <a:schemeClr val="tx1">
                        <a:lumMod val="65000"/>
                        <a:lumOff val="35000"/>
                      </a:schemeClr>
                    </a:solidFil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'Maturity matrix'!$J$3</c:f>
              <c:numCache>
                <c:formatCode>General</c:formatCode>
                <c:ptCount val="1"/>
                <c:pt idx="0">
                  <c:v>0</c:v>
                </c:pt>
              </c:numCache>
            </c:numRef>
          </c:xVal>
          <c:yVal>
            <c:numRef>
              <c:f>'Maturity matrix'!$K$3</c:f>
              <c:numCache>
                <c:formatCode>0%</c:formatCode>
                <c:ptCount val="1"/>
                <c:pt idx="0">
                  <c:v>0.1</c:v>
                </c:pt>
              </c:numCache>
            </c:numRef>
          </c:yVal>
          <c:smooth val="0"/>
          <c:extLst>
            <c:ext xmlns:c16="http://schemas.microsoft.com/office/drawing/2014/chart" uri="{C3380CC4-5D6E-409C-BE32-E72D297353CC}">
              <c16:uniqueId val="{00000004-518F-49CE-9B62-7E90DD65659B}"/>
            </c:ext>
          </c:extLst>
        </c:ser>
        <c:ser>
          <c:idx val="2"/>
          <c:order val="3"/>
          <c:tx>
            <c:strRef>
              <c:f>'Maturity matrix'!$I$4</c:f>
              <c:strCache>
                <c:ptCount val="1"/>
                <c:pt idx="0">
                  <c:v>Developing</c:v>
                </c:pt>
              </c:strCache>
            </c:strRef>
          </c:tx>
          <c:spPr>
            <a:ln w="19050">
              <a:noFill/>
            </a:ln>
            <a:effectLst/>
          </c:spPr>
          <c:marker>
            <c:symbol val="none"/>
          </c:marker>
          <c:dLbls>
            <c:spPr>
              <a:noFill/>
              <a:ln>
                <a:noFill/>
              </a:ln>
              <a:effectLst/>
            </c:spPr>
            <c:txPr>
              <a:bodyPr wrap="square" lIns="38100" tIns="19050" rIns="38100" bIns="19050" anchor="ctr">
                <a:spAutoFit/>
              </a:bodyPr>
              <a:lstStyle/>
              <a:p>
                <a:pPr>
                  <a:defRPr sz="900">
                    <a:solidFill>
                      <a:schemeClr val="tx1">
                        <a:lumMod val="65000"/>
                        <a:lumOff val="35000"/>
                      </a:schemeClr>
                    </a:solidFil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'Maturity matrix'!$J$4</c:f>
              <c:numCache>
                <c:formatCode>General</c:formatCode>
                <c:ptCount val="1"/>
                <c:pt idx="0">
                  <c:v>0</c:v>
                </c:pt>
              </c:numCache>
            </c:numRef>
          </c:xVal>
          <c:yVal>
            <c:numRef>
              <c:f>'Maturity matrix'!$K$4</c:f>
              <c:numCache>
                <c:formatCode>0%</c:formatCode>
                <c:ptCount val="1"/>
                <c:pt idx="0">
                  <c:v>0.45</c:v>
                </c:pt>
              </c:numCache>
            </c:numRef>
          </c:yVal>
          <c:smooth val="0"/>
          <c:extLst>
            <c:ext xmlns:c16="http://schemas.microsoft.com/office/drawing/2014/chart" uri="{C3380CC4-5D6E-409C-BE32-E72D297353CC}">
              <c16:uniqueId val="{00000006-518F-49CE-9B62-7E90DD65659B}"/>
            </c:ext>
          </c:extLst>
        </c:ser>
        <c:ser>
          <c:idx val="3"/>
          <c:order val="4"/>
          <c:tx>
            <c:strRef>
              <c:f>'Maturity matrix'!$I$5</c:f>
              <c:strCache>
                <c:ptCount val="1"/>
                <c:pt idx="0">
                  <c:v>Maturing</c:v>
                </c:pt>
              </c:strCache>
            </c:strRef>
          </c:tx>
          <c:spPr>
            <a:ln w="19050">
              <a:noFill/>
            </a:ln>
            <a:effectLst/>
          </c:spPr>
          <c:marker>
            <c:symbol val="none"/>
          </c:marker>
          <c:dLbls>
            <c:spPr>
              <a:noFill/>
              <a:ln>
                <a:noFill/>
              </a:ln>
              <a:effectLst/>
            </c:spPr>
            <c:txPr>
              <a:bodyPr wrap="square" lIns="38100" tIns="19050" rIns="38100" bIns="19050" anchor="ctr">
                <a:spAutoFit/>
              </a:bodyPr>
              <a:lstStyle/>
              <a:p>
                <a:pPr>
                  <a:defRPr sz="900">
                    <a:solidFill>
                      <a:schemeClr val="tx1">
                        <a:lumMod val="65000"/>
                        <a:lumOff val="35000"/>
                      </a:schemeClr>
                    </a:solidFil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'Maturity matrix'!$J$5</c:f>
              <c:numCache>
                <c:formatCode>General</c:formatCode>
                <c:ptCount val="1"/>
                <c:pt idx="0">
                  <c:v>0</c:v>
                </c:pt>
              </c:numCache>
            </c:numRef>
          </c:xVal>
          <c:yVal>
            <c:numRef>
              <c:f>'Maturity matrix'!$K$5</c:f>
              <c:numCache>
                <c:formatCode>0%</c:formatCode>
                <c:ptCount val="1"/>
                <c:pt idx="0">
                  <c:v>0.75</c:v>
                </c:pt>
              </c:numCache>
            </c:numRef>
          </c:yVal>
          <c:smooth val="0"/>
          <c:extLst>
            <c:ext xmlns:c16="http://schemas.microsoft.com/office/drawing/2014/chart" uri="{C3380CC4-5D6E-409C-BE32-E72D297353CC}">
              <c16:uniqueId val="{00000008-518F-49CE-9B62-7E90DD65659B}"/>
            </c:ext>
          </c:extLst>
        </c:ser>
        <c:ser>
          <c:idx val="5"/>
          <c:order val="5"/>
          <c:tx>
            <c:strRef>
              <c:f>'Maturity matrix'!$I$6</c:f>
              <c:strCache>
                <c:ptCount val="1"/>
                <c:pt idx="0">
                  <c:v>Thriving</c:v>
                </c:pt>
              </c:strCache>
            </c:strRef>
          </c:tx>
          <c:spPr>
            <a:ln w="19050">
              <a:noFill/>
            </a:ln>
          </c:spPr>
          <c:marker>
            <c:symbol val="none"/>
          </c:marker>
          <c:dLbls>
            <c:spPr>
              <a:noFill/>
              <a:ln>
                <a:noFill/>
              </a:ln>
              <a:effectLst/>
            </c:spPr>
            <c:txPr>
              <a:bodyPr wrap="square" lIns="38100" tIns="19050" rIns="38100" bIns="19050" anchor="ctr">
                <a:spAutoFit/>
              </a:bodyPr>
              <a:lstStyle/>
              <a:p>
                <a:pPr>
                  <a:defRPr sz="900">
                    <a:solidFill>
                      <a:schemeClr val="tx1">
                        <a:lumMod val="65000"/>
                        <a:lumOff val="35000"/>
                      </a:schemeClr>
                    </a:solidFill>
                  </a:defRPr>
                </a:pPr>
                <a:endParaRPr lang="en-US"/>
              </a:p>
            </c:txPr>
            <c:dLblPos val="l"/>
            <c:showLegendKey val="0"/>
            <c:showVal val="0"/>
            <c:showCatName val="0"/>
            <c:showSerName val="1"/>
            <c:showPercent val="0"/>
            <c:showBubbleSize val="0"/>
            <c:showLeaderLines val="0"/>
            <c:extLst>
              <c:ext xmlns:c15="http://schemas.microsoft.com/office/drawing/2012/chart" uri="{CE6537A1-D6FC-4f65-9D91-7224C49458BB}">
                <c15:showLeaderLines val="0"/>
              </c:ext>
            </c:extLst>
          </c:dLbls>
          <c:xVal>
            <c:numRef>
              <c:f>'Maturity matrix'!$J$6</c:f>
              <c:numCache>
                <c:formatCode>General</c:formatCode>
                <c:ptCount val="1"/>
                <c:pt idx="0">
                  <c:v>0</c:v>
                </c:pt>
              </c:numCache>
            </c:numRef>
          </c:xVal>
          <c:yVal>
            <c:numRef>
              <c:f>'Maturity matrix'!$K$6</c:f>
              <c:numCache>
                <c:formatCode>0%</c:formatCode>
                <c:ptCount val="1"/>
                <c:pt idx="0">
                  <c:v>1</c:v>
                </c:pt>
              </c:numCache>
            </c:numRef>
          </c:yVal>
          <c:smooth val="0"/>
          <c:extLst>
            <c:ext xmlns:c16="http://schemas.microsoft.com/office/drawing/2014/chart" uri="{C3380CC4-5D6E-409C-BE32-E72D297353CC}">
              <c16:uniqueId val="{0000000B-518F-49CE-9B62-7E90DD65659B}"/>
            </c:ext>
          </c:extLst>
        </c:ser>
        <c:dLbls>
          <c:showLegendKey val="0"/>
          <c:showVal val="0"/>
          <c:showCatName val="0"/>
          <c:showSerName val="0"/>
          <c:showPercent val="0"/>
          <c:showBubbleSize val="0"/>
        </c:dLbls>
        <c:axId val="1088073456"/>
        <c:axId val="1088068656"/>
      </c:scatterChart>
      <c:catAx>
        <c:axId val="572361184"/>
        <c:scaling>
          <c:orientation val="minMax"/>
        </c:scaling>
        <c:delete val="0"/>
        <c:axPos val="b"/>
        <c:numFmt formatCode="General"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572360224"/>
        <c:crosses val="autoZero"/>
        <c:auto val="1"/>
        <c:lblAlgn val="ctr"/>
        <c:lblOffset val="100"/>
        <c:tickMarkSkip val="1"/>
        <c:noMultiLvlLbl val="0"/>
      </c:catAx>
      <c:valAx>
        <c:axId val="572360224"/>
        <c:scaling>
          <c:orientation val="minMax"/>
          <c:max val="1"/>
          <c:min val="0"/>
        </c:scaling>
        <c:delete val="1"/>
        <c:axPos val="l"/>
        <c:majorGridlines>
          <c:spPr>
            <a:ln w="9525" cap="flat" cmpd="sng" algn="ctr">
              <a:solidFill>
                <a:schemeClr val="tx1">
                  <a:lumMod val="15000"/>
                  <a:lumOff val="85000"/>
                </a:schemeClr>
              </a:solidFill>
              <a:round/>
            </a:ln>
            <a:effectLst/>
          </c:spPr>
        </c:majorGridlines>
        <c:numFmt formatCode="0%" sourceLinked="1"/>
        <c:majorTickMark val="out"/>
        <c:minorTickMark val="none"/>
        <c:tickLblPos val="nextTo"/>
        <c:crossAx val="572361184"/>
        <c:crossesAt val="1"/>
        <c:crossBetween val="between"/>
        <c:majorUnit val="5.000000000000001E-2"/>
      </c:valAx>
      <c:valAx>
        <c:axId val="1088068656"/>
        <c:scaling>
          <c:orientation val="minMax"/>
        </c:scaling>
        <c:delete val="1"/>
        <c:axPos val="l"/>
        <c:numFmt formatCode="0%" sourceLinked="1"/>
        <c:majorTickMark val="out"/>
        <c:minorTickMark val="none"/>
        <c:tickLblPos val="nextTo"/>
        <c:crossAx val="1088073456"/>
        <c:crosses val="autoZero"/>
        <c:crossBetween val="midCat"/>
      </c:valAx>
      <c:valAx>
        <c:axId val="1088073456"/>
        <c:scaling>
          <c:orientation val="minMax"/>
        </c:scaling>
        <c:delete val="0"/>
        <c:axPos val="t"/>
        <c:numFmt formatCode="General" sourceLinked="1"/>
        <c:majorTickMark val="none"/>
        <c:minorTickMark val="none"/>
        <c:tickLblPos val="none"/>
        <c:spPr>
          <a:noFill/>
          <a:ln>
            <a:noFill/>
          </a:ln>
        </c:spPr>
        <c:crossAx val="1088068656"/>
        <c:crosses val="max"/>
        <c:crossBetween val="midCat"/>
        <c:majorUnit val="0.30000000000000004"/>
        <c:minorUnit val="0.1"/>
      </c:valAx>
    </c:plotArea>
    <c:plotVisOnly val="1"/>
    <c:dispBlanksAs val="gap"/>
    <c:showDLblsOverMax val="0"/>
    <c:extLst/>
  </c:chart>
  <c:txPr>
    <a:bodyPr/>
    <a:lstStyle/>
    <a:p>
      <a:pPr>
        <a:defRPr/>
      </a:pPr>
      <a:endParaRPr lang="en-US"/>
    </a:p>
  </c:tx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_rels/drawing3.xml.rels><?xml version="1.0" encoding="UTF-8" standalone="yes"?>
<Relationships xmlns="http://schemas.openxmlformats.org/package/2006/relationships"><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1</xdr:col>
      <xdr:colOff>0</xdr:colOff>
      <xdr:row>134</xdr:row>
      <xdr:rowOff>0</xdr:rowOff>
    </xdr:from>
    <xdr:to>
      <xdr:col>1</xdr:col>
      <xdr:colOff>1085850</xdr:colOff>
      <xdr:row>135</xdr:row>
      <xdr:rowOff>101600</xdr:rowOff>
    </xdr:to>
    <xdr:sp macro="" textlink="">
      <xdr:nvSpPr>
        <xdr:cNvPr id="3" name="Rectangle: Rounded Corners 2">
          <a:extLst>
            <a:ext uri="{FF2B5EF4-FFF2-40B4-BE49-F238E27FC236}">
              <a16:creationId xmlns:a16="http://schemas.microsoft.com/office/drawing/2014/main" id="{25D0A89E-0BED-4551-9C3A-0533244A36CE}"/>
            </a:ext>
            <a:ext uri="{6ECC49D1-AA05-4338-93AA-15A1B29DFB0A}">
              <asl:scriptLink xmlns:asl="http://schemas.microsoft.com/office/drawing/2021/scriptlink" val="{&quot;shareId&quot;:&quot;ms-officescript%3A%2F%2Fonedrive_business_sharinglink%2Fu!aHR0cHM6Ly9uaHMtbXkuc2hhcmVwb2ludC5jb20vOnU6L2cvcGVyc29uYWwvcnV0aF9jcmFidHJlZV9uaHNfbmV0L0VjbjVnWjdrRGE1RmxwV3ltZjJRZkxvQkt5UlA5RnFCcnNxRnRSZ2FQbzd0aFE&quot;}"/>
            </a:ext>
          </a:extLst>
        </xdr:cNvPr>
        <xdr:cNvSpPr/>
      </xdr:nvSpPr>
      <xdr:spPr>
        <a:xfrm>
          <a:off x="190500" y="77228700"/>
          <a:ext cx="1085850" cy="292100"/>
        </a:xfrm>
        <a:prstGeom prst="roundRect">
          <a:avLst/>
        </a:prstGeom>
        <a:solidFill>
          <a:srgbClr val="107C41"/>
        </a:solidFill>
        <a:ln w="12700" cap="flat" cmpd="sng" algn="ctr">
          <a:solidFill>
            <a:schemeClr val="accent1">
              <a:shade val="50000"/>
            </a:schemeClr>
          </a:solidFill>
          <a:prstDash val="solid"/>
          <a:miter lim="800000"/>
        </a:ln>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lang="en-GB"/>
            <a:t>Show</a:t>
          </a:r>
          <a:r>
            <a:rPr lang="en-GB" baseline="0"/>
            <a:t> Report</a:t>
          </a:r>
          <a:endParaRPr lang="en-GB"/>
        </a:p>
      </xdr:txBody>
    </xdr:sp>
    <xdr:clientData/>
  </xdr:twoCellAnchor>
  <xdr:twoCellAnchor editAs="oneCell">
    <xdr:from>
      <xdr:col>0</xdr:col>
      <xdr:colOff>9525</xdr:colOff>
      <xdr:row>0</xdr:row>
      <xdr:rowOff>0</xdr:rowOff>
    </xdr:from>
    <xdr:to>
      <xdr:col>1</xdr:col>
      <xdr:colOff>2506310</xdr:colOff>
      <xdr:row>1</xdr:row>
      <xdr:rowOff>0</xdr:rowOff>
    </xdr:to>
    <xdr:pic>
      <xdr:nvPicPr>
        <xdr:cNvPr id="4" name="Picture 3">
          <a:extLst>
            <a:ext uri="{FF2B5EF4-FFF2-40B4-BE49-F238E27FC236}">
              <a16:creationId xmlns:a16="http://schemas.microsoft.com/office/drawing/2014/main" id="{3C4F20FC-440E-DC82-87B5-68215A0C47A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0"/>
          <a:ext cx="2592035" cy="923925"/>
        </a:xfrm>
        <a:prstGeom prst="rect">
          <a:avLst/>
        </a:prstGeom>
      </xdr:spPr>
    </xdr:pic>
    <xdr:clientData/>
  </xdr:twoCellAnchor>
  <xdr:twoCellAnchor editAs="oneCell">
    <xdr:from>
      <xdr:col>1</xdr:col>
      <xdr:colOff>7962900</xdr:colOff>
      <xdr:row>0</xdr:row>
      <xdr:rowOff>0</xdr:rowOff>
    </xdr:from>
    <xdr:to>
      <xdr:col>3</xdr:col>
      <xdr:colOff>277283</xdr:colOff>
      <xdr:row>1</xdr:row>
      <xdr:rowOff>100012</xdr:rowOff>
    </xdr:to>
    <xdr:pic>
      <xdr:nvPicPr>
        <xdr:cNvPr id="2" name="Picture 1">
          <a:extLst>
            <a:ext uri="{FF2B5EF4-FFF2-40B4-BE49-F238E27FC236}">
              <a16:creationId xmlns:a16="http://schemas.microsoft.com/office/drawing/2014/main" id="{9F948702-03B1-6721-74B3-3D2F70B0DC8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8153400" y="0"/>
          <a:ext cx="4658783" cy="1023937"/>
        </a:xfrm>
        <a:prstGeom prst="rect">
          <a:avLst/>
        </a:prstGeom>
        <a:noFill/>
        <a:ln>
          <a:noFill/>
        </a:ln>
        <a:effectLst/>
        <a:extLst>
          <a:ext uri="{909E8E84-426E-40DD-AFC4-6F175D3DCCD1}">
            <a14:hiddenFill xmlns:a14="http://schemas.microsoft.com/office/drawing/2010/main">
              <a:solidFill>
                <a:schemeClr val="accent1"/>
              </a:solidFill>
            </a14:hiddenFill>
          </a:ext>
          <a:ext uri="{91240B29-F687-4F45-9708-019B960494DF}">
            <a14:hiddenLine xmlns:a14="http://schemas.microsoft.com/office/drawing/2010/main" w="9525">
              <a:solidFill>
                <a:schemeClr val="tx1"/>
              </a:solidFill>
              <a:miter lim="800000"/>
              <a:headEnd/>
              <a:tailEnd/>
            </a14:hiddenLine>
          </a:ext>
          <a:ext uri="{AF507438-7753-43E0-B8FC-AC1667EBCBE1}">
            <a14:hiddenEffects xmlns:a14="http://schemas.microsoft.com/office/drawing/2010/main">
              <a:effectLst>
                <a:outerShdw dist="35921" dir="2700000" algn="ctr" rotWithShape="0">
                  <a:schemeClr val="bg2"/>
                </a:outerShdw>
              </a:effectLst>
            </a14:hiddenEffects>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9524</xdr:colOff>
      <xdr:row>5</xdr:row>
      <xdr:rowOff>9525</xdr:rowOff>
    </xdr:from>
    <xdr:to>
      <xdr:col>1</xdr:col>
      <xdr:colOff>6772275</xdr:colOff>
      <xdr:row>5</xdr:row>
      <xdr:rowOff>3105150</xdr:rowOff>
    </xdr:to>
    <xdr:graphicFrame macro="">
      <xdr:nvGraphicFramePr>
        <xdr:cNvPr id="2" name="Chart 1">
          <a:extLst>
            <a:ext uri="{FF2B5EF4-FFF2-40B4-BE49-F238E27FC236}">
              <a16:creationId xmlns:a16="http://schemas.microsoft.com/office/drawing/2014/main" id="{999FA496-9C40-464C-B122-424ED629818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13</xdr:col>
      <xdr:colOff>0</xdr:colOff>
      <xdr:row>5</xdr:row>
      <xdr:rowOff>0</xdr:rowOff>
    </xdr:from>
    <xdr:to>
      <xdr:col>21</xdr:col>
      <xdr:colOff>581024</xdr:colOff>
      <xdr:row>23</xdr:row>
      <xdr:rowOff>95249</xdr:rowOff>
    </xdr:to>
    <xdr:graphicFrame macro="">
      <xdr:nvGraphicFramePr>
        <xdr:cNvPr id="10" name="Chart 9">
          <a:extLst>
            <a:ext uri="{FF2B5EF4-FFF2-40B4-BE49-F238E27FC236}">
              <a16:creationId xmlns:a16="http://schemas.microsoft.com/office/drawing/2014/main" id="{4D938F97-23BD-E366-B1F2-3299C9EBAA85}"/>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F709E9-AEBB-40AA-9092-AFE496FD8111}">
  <dimension ref="A1:D137"/>
  <sheetViews>
    <sheetView showGridLines="0" tabSelected="1" zoomScaleNormal="100" workbookViewId="0">
      <selection activeCell="B24" sqref="B24"/>
    </sheetView>
  </sheetViews>
  <sheetFormatPr defaultRowHeight="15" x14ac:dyDescent="0.25"/>
  <cols>
    <col min="1" max="1" width="1.42578125" style="4" customWidth="1"/>
    <col min="2" max="2" width="183.7109375" style="4" customWidth="1"/>
    <col min="3" max="3" width="1.42578125" style="4" customWidth="1"/>
    <col min="4" max="4" width="5.5703125" style="25" bestFit="1" customWidth="1"/>
    <col min="5" max="16384" width="9.140625" style="4"/>
  </cols>
  <sheetData>
    <row r="1" spans="1:4" ht="72.75" customHeight="1" x14ac:dyDescent="0.25"/>
    <row r="2" spans="1:4" ht="26.25" customHeight="1" x14ac:dyDescent="0.35">
      <c r="A2" s="56"/>
      <c r="B2" s="52" t="s">
        <v>89</v>
      </c>
      <c r="C2" s="50"/>
    </row>
    <row r="3" spans="1:4" ht="397.5" customHeight="1" x14ac:dyDescent="0.25">
      <c r="A3" s="56"/>
      <c r="B3" s="51" t="s">
        <v>173</v>
      </c>
      <c r="C3" s="51"/>
    </row>
    <row r="4" spans="1:4" x14ac:dyDescent="0.25">
      <c r="B4" s="27"/>
      <c r="C4" s="27"/>
    </row>
    <row r="5" spans="1:4" ht="26.25" customHeight="1" x14ac:dyDescent="0.35">
      <c r="A5" s="56"/>
      <c r="B5" s="52" t="s">
        <v>11</v>
      </c>
      <c r="C5" s="51"/>
    </row>
    <row r="6" spans="1:4" ht="138" customHeight="1" x14ac:dyDescent="0.25">
      <c r="A6" s="56"/>
      <c r="B6" s="51" t="s">
        <v>174</v>
      </c>
      <c r="C6" s="51"/>
    </row>
    <row r="7" spans="1:4" x14ac:dyDescent="0.25">
      <c r="B7" s="27"/>
      <c r="C7" s="27"/>
    </row>
    <row r="8" spans="1:4" ht="26.25" customHeight="1" x14ac:dyDescent="0.35">
      <c r="A8" s="74"/>
      <c r="B8" s="76" t="s">
        <v>72</v>
      </c>
      <c r="C8" s="77"/>
    </row>
    <row r="9" spans="1:4" customFormat="1" x14ac:dyDescent="0.25">
      <c r="A9" s="75"/>
      <c r="B9" s="71" t="s">
        <v>71</v>
      </c>
      <c r="C9" s="71"/>
      <c r="D9" s="26"/>
    </row>
    <row r="10" spans="1:4" x14ac:dyDescent="0.25">
      <c r="A10" s="74"/>
      <c r="B10" s="83"/>
      <c r="C10" s="78"/>
    </row>
    <row r="11" spans="1:4" customFormat="1" x14ac:dyDescent="0.25">
      <c r="A11" s="75"/>
      <c r="B11" s="71" t="s">
        <v>12</v>
      </c>
      <c r="C11" s="71"/>
      <c r="D11" s="26"/>
    </row>
    <row r="12" spans="1:4" x14ac:dyDescent="0.25">
      <c r="A12" s="74"/>
      <c r="B12" s="83"/>
      <c r="C12" s="78"/>
    </row>
    <row r="13" spans="1:4" customFormat="1" x14ac:dyDescent="0.25">
      <c r="A13" s="75"/>
      <c r="B13" s="71" t="s">
        <v>13</v>
      </c>
      <c r="C13" s="71"/>
      <c r="D13" s="26"/>
    </row>
    <row r="14" spans="1:4" x14ac:dyDescent="0.25">
      <c r="A14" s="74"/>
      <c r="B14" s="83"/>
      <c r="C14" s="78"/>
    </row>
    <row r="15" spans="1:4" customFormat="1" x14ac:dyDescent="0.25">
      <c r="A15" s="75"/>
      <c r="B15" s="72" t="s">
        <v>14</v>
      </c>
      <c r="C15" s="71"/>
      <c r="D15" s="26"/>
    </row>
    <row r="16" spans="1:4" x14ac:dyDescent="0.25">
      <c r="A16" s="74"/>
      <c r="B16" s="83"/>
      <c r="C16" s="78"/>
    </row>
    <row r="17" spans="1:4" x14ac:dyDescent="0.25">
      <c r="A17" s="74"/>
      <c r="B17" s="71" t="s">
        <v>123</v>
      </c>
      <c r="C17" s="78"/>
    </row>
    <row r="18" spans="1:4" x14ac:dyDescent="0.25">
      <c r="A18" s="74"/>
      <c r="B18" s="150"/>
      <c r="C18" s="78"/>
    </row>
    <row r="19" spans="1:4" customFormat="1" x14ac:dyDescent="0.25">
      <c r="A19" s="75"/>
      <c r="B19" s="71" t="s">
        <v>73</v>
      </c>
      <c r="C19" s="71"/>
      <c r="D19" s="26"/>
    </row>
    <row r="20" spans="1:4" x14ac:dyDescent="0.25">
      <c r="A20" s="74"/>
      <c r="B20" s="83"/>
      <c r="C20" s="79"/>
    </row>
    <row r="21" spans="1:4" x14ac:dyDescent="0.25">
      <c r="A21" s="74"/>
      <c r="B21" s="73"/>
      <c r="C21" s="73"/>
    </row>
    <row r="23" spans="1:4" ht="26.25" customHeight="1" x14ac:dyDescent="0.35">
      <c r="A23" s="33"/>
      <c r="B23" s="80" t="s">
        <v>94</v>
      </c>
      <c r="C23" s="34"/>
    </row>
    <row r="24" spans="1:4" customFormat="1" ht="27" customHeight="1" x14ac:dyDescent="0.25">
      <c r="A24" s="35"/>
      <c r="B24" s="36" t="s">
        <v>95</v>
      </c>
      <c r="C24" s="36"/>
      <c r="D24" s="26"/>
    </row>
    <row r="25" spans="1:4" x14ac:dyDescent="0.25">
      <c r="A25" s="59"/>
      <c r="B25" s="82"/>
      <c r="C25" s="40"/>
      <c r="D25" s="25" t="e">
        <f>HLOOKUP(B25,'Qs &amp; As'!C2:E$31,30,FALSE)</f>
        <v>#N/A</v>
      </c>
    </row>
    <row r="26" spans="1:4" x14ac:dyDescent="0.2">
      <c r="A26" s="59"/>
      <c r="B26" s="37" t="s">
        <v>25</v>
      </c>
      <c r="C26" s="41"/>
    </row>
    <row r="27" spans="1:4" x14ac:dyDescent="0.25">
      <c r="A27" s="59"/>
      <c r="B27" s="82"/>
      <c r="C27" s="41"/>
    </row>
    <row r="28" spans="1:4" customFormat="1" ht="27" customHeight="1" x14ac:dyDescent="0.25">
      <c r="A28" s="60"/>
      <c r="B28" s="38" t="s">
        <v>96</v>
      </c>
      <c r="C28" s="42"/>
      <c r="D28" s="26"/>
    </row>
    <row r="29" spans="1:4" x14ac:dyDescent="0.25">
      <c r="A29" s="59"/>
      <c r="B29" s="82"/>
      <c r="C29" s="41"/>
      <c r="D29" s="25" t="e">
        <f>HLOOKUP(B29,'Qs &amp; As'!C3:E$31,29,FALSE)</f>
        <v>#N/A</v>
      </c>
    </row>
    <row r="30" spans="1:4" x14ac:dyDescent="0.2">
      <c r="A30" s="59"/>
      <c r="B30" s="37" t="s">
        <v>25</v>
      </c>
      <c r="C30" s="37"/>
    </row>
    <row r="31" spans="1:4" x14ac:dyDescent="0.2">
      <c r="A31" s="59"/>
      <c r="B31" s="82"/>
      <c r="C31" s="37"/>
    </row>
    <row r="32" spans="1:4" customFormat="1" ht="27" customHeight="1" x14ac:dyDescent="0.25">
      <c r="A32" s="60"/>
      <c r="B32" s="38" t="s">
        <v>97</v>
      </c>
      <c r="C32" s="42"/>
      <c r="D32" s="26"/>
    </row>
    <row r="33" spans="1:4" x14ac:dyDescent="0.25">
      <c r="A33" s="59"/>
      <c r="B33" s="82"/>
      <c r="C33" s="40"/>
      <c r="D33" s="25" t="e">
        <f>HLOOKUP(B33,'Qs &amp; As'!C4:E$31,28,FALSE)</f>
        <v>#N/A</v>
      </c>
    </row>
    <row r="34" spans="1:4" x14ac:dyDescent="0.2">
      <c r="A34" s="59"/>
      <c r="B34" s="37" t="s">
        <v>25</v>
      </c>
      <c r="C34" s="44"/>
    </row>
    <row r="35" spans="1:4" x14ac:dyDescent="0.25">
      <c r="A35" s="59"/>
      <c r="B35" s="82"/>
      <c r="C35" s="44"/>
    </row>
    <row r="36" spans="1:4" customFormat="1" ht="27" customHeight="1" x14ac:dyDescent="0.25">
      <c r="A36" s="60"/>
      <c r="B36" s="38" t="s">
        <v>98</v>
      </c>
      <c r="C36" s="42"/>
      <c r="D36" s="26"/>
    </row>
    <row r="37" spans="1:4" x14ac:dyDescent="0.25">
      <c r="A37" s="59"/>
      <c r="B37" s="82"/>
      <c r="C37" s="41"/>
      <c r="D37" s="25" t="e">
        <f>HLOOKUP(B37,'Qs &amp; As'!C5:E$31,27,FALSE)</f>
        <v>#N/A</v>
      </c>
    </row>
    <row r="38" spans="1:4" x14ac:dyDescent="0.2">
      <c r="A38" s="59"/>
      <c r="B38" s="37" t="s">
        <v>25</v>
      </c>
      <c r="C38" s="41"/>
    </row>
    <row r="39" spans="1:4" x14ac:dyDescent="0.25">
      <c r="A39" s="59"/>
      <c r="B39" s="82"/>
      <c r="C39" s="41"/>
    </row>
    <row r="40" spans="1:4" x14ac:dyDescent="0.25">
      <c r="A40" s="59"/>
      <c r="B40" s="41"/>
      <c r="C40" s="43"/>
    </row>
    <row r="41" spans="1:4" x14ac:dyDescent="0.25">
      <c r="B41" s="39"/>
      <c r="C41" s="53"/>
    </row>
    <row r="42" spans="1:4" customFormat="1" ht="26.25" customHeight="1" x14ac:dyDescent="0.35">
      <c r="A42" s="54"/>
      <c r="B42" s="55" t="s">
        <v>99</v>
      </c>
      <c r="C42" s="45"/>
      <c r="D42" s="26"/>
    </row>
    <row r="43" spans="1:4" customFormat="1" ht="27" customHeight="1" x14ac:dyDescent="0.25">
      <c r="A43" s="54"/>
      <c r="B43" s="29" t="s">
        <v>100</v>
      </c>
      <c r="C43" s="46"/>
      <c r="D43" s="26"/>
    </row>
    <row r="44" spans="1:4" x14ac:dyDescent="0.25">
      <c r="A44" s="61"/>
      <c r="B44" s="81"/>
      <c r="C44" s="47"/>
      <c r="D44" s="25" t="e">
        <f>HLOOKUP(B44,'Qs &amp; As'!C7:E$31,25,FALSE)</f>
        <v>#N/A</v>
      </c>
    </row>
    <row r="45" spans="1:4" x14ac:dyDescent="0.2">
      <c r="A45" s="61"/>
      <c r="B45" s="28" t="s">
        <v>25</v>
      </c>
      <c r="C45" s="47"/>
    </row>
    <row r="46" spans="1:4" x14ac:dyDescent="0.25">
      <c r="A46" s="61"/>
      <c r="B46" s="81"/>
      <c r="C46" s="47"/>
    </row>
    <row r="47" spans="1:4" customFormat="1" ht="27" customHeight="1" x14ac:dyDescent="0.25">
      <c r="A47" s="54"/>
      <c r="B47" s="29" t="s">
        <v>101</v>
      </c>
      <c r="C47" s="46"/>
      <c r="D47" s="26"/>
    </row>
    <row r="48" spans="1:4" x14ac:dyDescent="0.25">
      <c r="A48" s="61"/>
      <c r="B48" s="81"/>
      <c r="C48" s="47"/>
      <c r="D48" s="25" t="e">
        <f>HLOOKUP(B48,'Qs &amp; As'!C8:E$31,24,FALSE)</f>
        <v>#N/A</v>
      </c>
    </row>
    <row r="49" spans="1:4" x14ac:dyDescent="0.2">
      <c r="A49" s="61"/>
      <c r="B49" s="28" t="s">
        <v>25</v>
      </c>
      <c r="C49" s="47"/>
    </row>
    <row r="50" spans="1:4" x14ac:dyDescent="0.25">
      <c r="A50" s="61"/>
      <c r="B50" s="81"/>
      <c r="C50" s="47"/>
    </row>
    <row r="51" spans="1:4" customFormat="1" ht="27" customHeight="1" x14ac:dyDescent="0.25">
      <c r="A51" s="54"/>
      <c r="B51" s="29" t="s">
        <v>102</v>
      </c>
      <c r="C51" s="46"/>
      <c r="D51" s="26"/>
    </row>
    <row r="52" spans="1:4" x14ac:dyDescent="0.25">
      <c r="A52" s="61"/>
      <c r="B52" s="81"/>
      <c r="C52" s="47"/>
      <c r="D52" s="25" t="e">
        <f>HLOOKUP(B52,'Qs &amp; As'!C9:E$31,23,FALSE)</f>
        <v>#N/A</v>
      </c>
    </row>
    <row r="53" spans="1:4" x14ac:dyDescent="0.2">
      <c r="A53" s="61"/>
      <c r="B53" s="28" t="s">
        <v>25</v>
      </c>
      <c r="C53" s="47"/>
    </row>
    <row r="54" spans="1:4" x14ac:dyDescent="0.25">
      <c r="A54" s="61"/>
      <c r="B54" s="81"/>
      <c r="C54" s="47"/>
    </row>
    <row r="55" spans="1:4" customFormat="1" ht="27" customHeight="1" x14ac:dyDescent="0.25">
      <c r="A55" s="54"/>
      <c r="B55" s="29" t="s">
        <v>103</v>
      </c>
      <c r="C55" s="46"/>
      <c r="D55" s="26"/>
    </row>
    <row r="56" spans="1:4" x14ac:dyDescent="0.25">
      <c r="A56" s="61"/>
      <c r="B56" s="81"/>
      <c r="C56" s="47"/>
      <c r="D56" s="25" t="e">
        <f>HLOOKUP(B56,'Qs &amp; As'!C10:E$31,22,FALSE)</f>
        <v>#N/A</v>
      </c>
    </row>
    <row r="57" spans="1:4" x14ac:dyDescent="0.2">
      <c r="A57" s="61"/>
      <c r="B57" s="28" t="s">
        <v>25</v>
      </c>
      <c r="C57" s="47"/>
    </row>
    <row r="58" spans="1:4" x14ac:dyDescent="0.25">
      <c r="A58" s="61"/>
      <c r="B58" s="81"/>
      <c r="C58" s="47"/>
    </row>
    <row r="59" spans="1:4" customFormat="1" ht="27" customHeight="1" x14ac:dyDescent="0.25">
      <c r="A59" s="54"/>
      <c r="B59" s="29" t="s">
        <v>104</v>
      </c>
      <c r="C59" s="46"/>
      <c r="D59" s="26"/>
    </row>
    <row r="60" spans="1:4" x14ac:dyDescent="0.25">
      <c r="A60" s="61"/>
      <c r="B60" s="81"/>
      <c r="C60" s="47"/>
      <c r="D60" s="25" t="e">
        <f>HLOOKUP(B60,'Qs &amp; As'!C11:E$31,21,FALSE)</f>
        <v>#N/A</v>
      </c>
    </row>
    <row r="61" spans="1:4" x14ac:dyDescent="0.2">
      <c r="A61" s="61"/>
      <c r="B61" s="28" t="s">
        <v>25</v>
      </c>
      <c r="C61" s="47"/>
    </row>
    <row r="62" spans="1:4" x14ac:dyDescent="0.25">
      <c r="A62" s="61"/>
      <c r="B62" s="81"/>
      <c r="C62" s="47"/>
    </row>
    <row r="63" spans="1:4" customFormat="1" ht="27" customHeight="1" x14ac:dyDescent="0.25">
      <c r="A63" s="54"/>
      <c r="B63" s="29" t="s">
        <v>105</v>
      </c>
      <c r="C63" s="46"/>
      <c r="D63" s="26"/>
    </row>
    <row r="64" spans="1:4" x14ac:dyDescent="0.25">
      <c r="A64" s="61"/>
      <c r="B64" s="81"/>
      <c r="C64" s="47"/>
      <c r="D64" s="25" t="e">
        <f>HLOOKUP(B64,'Qs &amp; As'!C12:E$31,20,FALSE)</f>
        <v>#N/A</v>
      </c>
    </row>
    <row r="65" spans="1:4" x14ac:dyDescent="0.2">
      <c r="A65" s="61"/>
      <c r="B65" s="28" t="s">
        <v>25</v>
      </c>
      <c r="C65" s="47"/>
    </row>
    <row r="66" spans="1:4" x14ac:dyDescent="0.25">
      <c r="A66" s="61"/>
      <c r="B66" s="81"/>
      <c r="C66" s="47"/>
    </row>
    <row r="67" spans="1:4" customFormat="1" ht="27" customHeight="1" x14ac:dyDescent="0.25">
      <c r="A67" s="54"/>
      <c r="B67" s="29" t="s">
        <v>106</v>
      </c>
      <c r="C67" s="46"/>
      <c r="D67" s="26"/>
    </row>
    <row r="68" spans="1:4" x14ac:dyDescent="0.25">
      <c r="A68" s="61"/>
      <c r="B68" s="81"/>
      <c r="C68" s="47"/>
      <c r="D68" s="25" t="e">
        <f>HLOOKUP(B68,'Qs &amp; As'!C13:E$31,19,FALSE)</f>
        <v>#N/A</v>
      </c>
    </row>
    <row r="69" spans="1:4" x14ac:dyDescent="0.2">
      <c r="A69" s="61"/>
      <c r="B69" s="28" t="s">
        <v>25</v>
      </c>
      <c r="C69" s="47"/>
    </row>
    <row r="70" spans="1:4" x14ac:dyDescent="0.25">
      <c r="A70" s="61"/>
      <c r="B70" s="81"/>
      <c r="C70" s="47"/>
    </row>
    <row r="71" spans="1:4" customFormat="1" ht="27" customHeight="1" x14ac:dyDescent="0.25">
      <c r="A71" s="54"/>
      <c r="B71" s="29" t="s">
        <v>107</v>
      </c>
      <c r="C71" s="46"/>
      <c r="D71" s="26"/>
    </row>
    <row r="72" spans="1:4" x14ac:dyDescent="0.25">
      <c r="A72" s="61"/>
      <c r="B72" s="81"/>
      <c r="C72" s="47"/>
      <c r="D72" s="25" t="e">
        <f>HLOOKUP(B72,'Qs &amp; As'!C14:E$31,18,FALSE)</f>
        <v>#N/A</v>
      </c>
    </row>
    <row r="73" spans="1:4" x14ac:dyDescent="0.2">
      <c r="A73" s="61"/>
      <c r="B73" s="28" t="s">
        <v>25</v>
      </c>
      <c r="C73" s="47"/>
    </row>
    <row r="74" spans="1:4" x14ac:dyDescent="0.25">
      <c r="A74" s="61"/>
      <c r="B74" s="81"/>
      <c r="C74" s="47"/>
    </row>
    <row r="75" spans="1:4" customFormat="1" ht="27" customHeight="1" x14ac:dyDescent="0.25">
      <c r="A75" s="54"/>
      <c r="B75" s="29" t="s">
        <v>108</v>
      </c>
      <c r="C75" s="46"/>
      <c r="D75" s="26"/>
    </row>
    <row r="76" spans="1:4" x14ac:dyDescent="0.25">
      <c r="A76" s="61"/>
      <c r="B76" s="81"/>
      <c r="C76" s="47"/>
      <c r="D76" s="25" t="e">
        <f>HLOOKUP(B76,'Qs &amp; As'!C15:E$31,17,FALSE)</f>
        <v>#N/A</v>
      </c>
    </row>
    <row r="77" spans="1:4" x14ac:dyDescent="0.2">
      <c r="A77" s="61"/>
      <c r="B77" s="28" t="s">
        <v>25</v>
      </c>
      <c r="C77" s="47"/>
    </row>
    <row r="78" spans="1:4" x14ac:dyDescent="0.25">
      <c r="A78" s="61"/>
      <c r="B78" s="81"/>
      <c r="C78" s="47"/>
    </row>
    <row r="79" spans="1:4" customFormat="1" ht="27" customHeight="1" x14ac:dyDescent="0.25">
      <c r="A79" s="54"/>
      <c r="B79" s="29" t="s">
        <v>109</v>
      </c>
      <c r="C79" s="46"/>
      <c r="D79" s="26"/>
    </row>
    <row r="80" spans="1:4" x14ac:dyDescent="0.25">
      <c r="A80" s="61"/>
      <c r="B80" s="81"/>
      <c r="C80" s="47"/>
      <c r="D80" s="25" t="e">
        <f>HLOOKUP(B80,'Qs &amp; As'!C16:E$31,16,FALSE)</f>
        <v>#N/A</v>
      </c>
    </row>
    <row r="81" spans="1:4" x14ac:dyDescent="0.2">
      <c r="A81" s="61"/>
      <c r="B81" s="28" t="s">
        <v>25</v>
      </c>
      <c r="C81" s="47"/>
    </row>
    <row r="82" spans="1:4" x14ac:dyDescent="0.25">
      <c r="A82" s="61"/>
      <c r="B82" s="81"/>
      <c r="C82" s="47"/>
    </row>
    <row r="83" spans="1:4" customFormat="1" ht="45" customHeight="1" x14ac:dyDescent="0.25">
      <c r="A83" s="54"/>
      <c r="B83" s="30" t="s">
        <v>110</v>
      </c>
      <c r="C83" s="48"/>
      <c r="D83" s="26"/>
    </row>
    <row r="84" spans="1:4" x14ac:dyDescent="0.25">
      <c r="A84" s="61"/>
      <c r="B84" s="81"/>
      <c r="C84" s="47"/>
      <c r="D84" s="25" t="e">
        <f>HLOOKUP(B84,'Qs &amp; As'!C17:E$31,15,FALSE)</f>
        <v>#N/A</v>
      </c>
    </row>
    <row r="85" spans="1:4" x14ac:dyDescent="0.2">
      <c r="A85" s="61"/>
      <c r="B85" s="28" t="s">
        <v>25</v>
      </c>
      <c r="C85" s="47"/>
    </row>
    <row r="86" spans="1:4" x14ac:dyDescent="0.25">
      <c r="A86" s="61"/>
      <c r="B86" s="81"/>
      <c r="C86" s="47"/>
    </row>
    <row r="87" spans="1:4" x14ac:dyDescent="0.25">
      <c r="A87" s="61"/>
      <c r="B87" s="47"/>
      <c r="C87" s="49"/>
    </row>
    <row r="88" spans="1:4" x14ac:dyDescent="0.25">
      <c r="B88" s="39"/>
      <c r="C88" s="53"/>
    </row>
    <row r="89" spans="1:4" customFormat="1" ht="26.25" customHeight="1" x14ac:dyDescent="0.35">
      <c r="A89" s="58"/>
      <c r="B89" s="86" t="s">
        <v>111</v>
      </c>
      <c r="C89" s="87"/>
      <c r="D89" s="26"/>
    </row>
    <row r="90" spans="1:4" customFormat="1" ht="27" customHeight="1" x14ac:dyDescent="0.25">
      <c r="A90" s="58"/>
      <c r="B90" s="88" t="s">
        <v>112</v>
      </c>
      <c r="C90" s="89"/>
      <c r="D90" s="26"/>
    </row>
    <row r="91" spans="1:4" x14ac:dyDescent="0.25">
      <c r="A91" s="57"/>
      <c r="B91" s="93"/>
      <c r="C91" s="90"/>
      <c r="D91" s="25" t="e">
        <f>HLOOKUP(B91,'Qs &amp; As'!C19:E$31,13,FALSE)</f>
        <v>#N/A</v>
      </c>
    </row>
    <row r="92" spans="1:4" x14ac:dyDescent="0.2">
      <c r="A92" s="57"/>
      <c r="B92" s="91" t="s">
        <v>25</v>
      </c>
      <c r="C92" s="90"/>
    </row>
    <row r="93" spans="1:4" x14ac:dyDescent="0.25">
      <c r="A93" s="57"/>
      <c r="B93" s="93"/>
      <c r="C93" s="90"/>
    </row>
    <row r="94" spans="1:4" customFormat="1" ht="27" customHeight="1" x14ac:dyDescent="0.25">
      <c r="A94" s="58"/>
      <c r="B94" s="88" t="s">
        <v>113</v>
      </c>
      <c r="C94" s="89"/>
      <c r="D94" s="26"/>
    </row>
    <row r="95" spans="1:4" x14ac:dyDescent="0.25">
      <c r="A95" s="57"/>
      <c r="B95" s="93"/>
      <c r="C95" s="90"/>
      <c r="D95" s="25" t="e">
        <f>HLOOKUP(B95,'Qs &amp; As'!C20:E$31,12,FALSE)</f>
        <v>#N/A</v>
      </c>
    </row>
    <row r="96" spans="1:4" x14ac:dyDescent="0.2">
      <c r="A96" s="57"/>
      <c r="B96" s="91" t="s">
        <v>25</v>
      </c>
      <c r="C96" s="90"/>
    </row>
    <row r="97" spans="1:4" x14ac:dyDescent="0.25">
      <c r="A97" s="57"/>
      <c r="B97" s="93"/>
      <c r="C97" s="90"/>
    </row>
    <row r="98" spans="1:4" customFormat="1" ht="27" customHeight="1" x14ac:dyDescent="0.25">
      <c r="A98" s="58"/>
      <c r="B98" s="88" t="s">
        <v>114</v>
      </c>
      <c r="C98" s="89"/>
      <c r="D98" s="26"/>
    </row>
    <row r="99" spans="1:4" x14ac:dyDescent="0.25">
      <c r="A99" s="57"/>
      <c r="B99" s="93"/>
      <c r="C99" s="90"/>
      <c r="D99" s="25" t="e">
        <f>HLOOKUP(B99,'Qs &amp; As'!C21:E$31,11,FALSE)</f>
        <v>#N/A</v>
      </c>
    </row>
    <row r="100" spans="1:4" x14ac:dyDescent="0.2">
      <c r="A100" s="57"/>
      <c r="B100" s="91" t="s">
        <v>25</v>
      </c>
      <c r="C100" s="90"/>
    </row>
    <row r="101" spans="1:4" x14ac:dyDescent="0.25">
      <c r="A101" s="57"/>
      <c r="B101" s="93"/>
      <c r="C101" s="90"/>
    </row>
    <row r="102" spans="1:4" customFormat="1" ht="27" customHeight="1" x14ac:dyDescent="0.25">
      <c r="A102" s="58"/>
      <c r="B102" s="88" t="s">
        <v>115</v>
      </c>
      <c r="C102" s="89"/>
      <c r="D102" s="26"/>
    </row>
    <row r="103" spans="1:4" x14ac:dyDescent="0.25">
      <c r="A103" s="57"/>
      <c r="B103" s="93"/>
      <c r="C103" s="90"/>
      <c r="D103" s="25" t="e">
        <f>HLOOKUP(B103,'Qs &amp; As'!C22:E$31,10,FALSE)</f>
        <v>#N/A</v>
      </c>
    </row>
    <row r="104" spans="1:4" x14ac:dyDescent="0.2">
      <c r="A104" s="57"/>
      <c r="B104" s="91" t="s">
        <v>25</v>
      </c>
      <c r="C104" s="90"/>
    </row>
    <row r="105" spans="1:4" x14ac:dyDescent="0.25">
      <c r="A105" s="57"/>
      <c r="B105" s="93"/>
      <c r="C105" s="90"/>
    </row>
    <row r="106" spans="1:4" customFormat="1" ht="27" customHeight="1" x14ac:dyDescent="0.25">
      <c r="A106" s="58"/>
      <c r="B106" s="88" t="s">
        <v>116</v>
      </c>
      <c r="C106" s="89"/>
      <c r="D106" s="26"/>
    </row>
    <row r="107" spans="1:4" x14ac:dyDescent="0.25">
      <c r="A107" s="57"/>
      <c r="B107" s="93"/>
      <c r="C107" s="90"/>
      <c r="D107" s="25" t="e">
        <f>HLOOKUP(B107,'Qs &amp; As'!C23:E$31,9,FALSE)</f>
        <v>#N/A</v>
      </c>
    </row>
    <row r="108" spans="1:4" x14ac:dyDescent="0.2">
      <c r="A108" s="57"/>
      <c r="B108" s="91" t="s">
        <v>25</v>
      </c>
      <c r="C108" s="90"/>
    </row>
    <row r="109" spans="1:4" x14ac:dyDescent="0.25">
      <c r="A109" s="57"/>
      <c r="B109" s="93"/>
      <c r="C109" s="90"/>
    </row>
    <row r="110" spans="1:4" customFormat="1" ht="27" customHeight="1" x14ac:dyDescent="0.25">
      <c r="A110" s="58"/>
      <c r="B110" s="88" t="s">
        <v>117</v>
      </c>
      <c r="C110" s="89"/>
      <c r="D110" s="26"/>
    </row>
    <row r="111" spans="1:4" x14ac:dyDescent="0.25">
      <c r="A111" s="57"/>
      <c r="B111" s="93"/>
      <c r="C111" s="90"/>
      <c r="D111" s="25" t="e">
        <f>HLOOKUP(B111,'Qs &amp; As'!C24:E$31,8,FALSE)</f>
        <v>#N/A</v>
      </c>
    </row>
    <row r="112" spans="1:4" x14ac:dyDescent="0.2">
      <c r="A112" s="57"/>
      <c r="B112" s="91" t="s">
        <v>25</v>
      </c>
      <c r="C112" s="90"/>
    </row>
    <row r="113" spans="1:4" x14ac:dyDescent="0.25">
      <c r="A113" s="57"/>
      <c r="B113" s="93"/>
      <c r="C113" s="90"/>
    </row>
    <row r="114" spans="1:4" x14ac:dyDescent="0.25">
      <c r="A114" s="57"/>
      <c r="B114" s="90"/>
      <c r="C114" s="92"/>
    </row>
    <row r="115" spans="1:4" x14ac:dyDescent="0.25">
      <c r="B115" s="39"/>
      <c r="C115" s="53"/>
    </row>
    <row r="116" spans="1:4" customFormat="1" ht="26.25" customHeight="1" x14ac:dyDescent="0.35">
      <c r="A116" s="62"/>
      <c r="B116" s="63" t="s">
        <v>118</v>
      </c>
      <c r="C116" s="64"/>
      <c r="D116" s="26"/>
    </row>
    <row r="117" spans="1:4" customFormat="1" ht="27" customHeight="1" x14ac:dyDescent="0.25">
      <c r="A117" s="62"/>
      <c r="B117" s="65" t="s">
        <v>119</v>
      </c>
      <c r="C117" s="66"/>
      <c r="D117" s="26"/>
    </row>
    <row r="118" spans="1:4" x14ac:dyDescent="0.25">
      <c r="A118" s="67"/>
      <c r="B118" s="85"/>
      <c r="C118" s="68"/>
      <c r="D118" s="25" t="e">
        <f>HLOOKUP(B118,'Qs &amp; As'!C26:E$31,6,FALSE)</f>
        <v>#N/A</v>
      </c>
    </row>
    <row r="119" spans="1:4" x14ac:dyDescent="0.2">
      <c r="A119" s="67"/>
      <c r="B119" s="69" t="s">
        <v>25</v>
      </c>
      <c r="C119" s="68"/>
    </row>
    <row r="120" spans="1:4" x14ac:dyDescent="0.25">
      <c r="A120" s="67"/>
      <c r="B120" s="85"/>
      <c r="C120" s="68"/>
    </row>
    <row r="121" spans="1:4" customFormat="1" ht="27" customHeight="1" x14ac:dyDescent="0.25">
      <c r="A121" s="62"/>
      <c r="B121" s="65" t="s">
        <v>120</v>
      </c>
      <c r="C121" s="66"/>
      <c r="D121" s="26"/>
    </row>
    <row r="122" spans="1:4" x14ac:dyDescent="0.25">
      <c r="A122" s="67"/>
      <c r="B122" s="85"/>
      <c r="C122" s="68"/>
      <c r="D122" s="25" t="e">
        <f>HLOOKUP(B122,'Qs &amp; As'!C27:E$31,5,FALSE)</f>
        <v>#N/A</v>
      </c>
    </row>
    <row r="123" spans="1:4" x14ac:dyDescent="0.2">
      <c r="A123" s="67"/>
      <c r="B123" s="69" t="s">
        <v>25</v>
      </c>
      <c r="C123" s="68"/>
    </row>
    <row r="124" spans="1:4" x14ac:dyDescent="0.25">
      <c r="A124" s="67"/>
      <c r="B124" s="85"/>
      <c r="C124" s="68"/>
    </row>
    <row r="125" spans="1:4" customFormat="1" ht="27" customHeight="1" x14ac:dyDescent="0.25">
      <c r="A125" s="62"/>
      <c r="B125" s="65" t="s">
        <v>121</v>
      </c>
      <c r="C125" s="66"/>
      <c r="D125" s="26"/>
    </row>
    <row r="126" spans="1:4" x14ac:dyDescent="0.25">
      <c r="A126" s="67"/>
      <c r="B126" s="85"/>
      <c r="C126" s="68"/>
      <c r="D126" s="25" t="e">
        <f>HLOOKUP(B126,'Qs &amp; As'!C28:E$31,4,FALSE)</f>
        <v>#N/A</v>
      </c>
    </row>
    <row r="127" spans="1:4" x14ac:dyDescent="0.2">
      <c r="A127" s="67"/>
      <c r="B127" s="69" t="s">
        <v>25</v>
      </c>
      <c r="C127" s="68"/>
    </row>
    <row r="128" spans="1:4" x14ac:dyDescent="0.25">
      <c r="A128" s="67"/>
      <c r="B128" s="85"/>
      <c r="C128" s="68"/>
    </row>
    <row r="129" spans="1:4" customFormat="1" ht="27" customHeight="1" x14ac:dyDescent="0.25">
      <c r="A129" s="62"/>
      <c r="B129" s="65" t="s">
        <v>122</v>
      </c>
      <c r="C129" s="66"/>
      <c r="D129" s="26"/>
    </row>
    <row r="130" spans="1:4" x14ac:dyDescent="0.25">
      <c r="A130" s="67"/>
      <c r="B130" s="85"/>
      <c r="C130" s="68"/>
      <c r="D130" s="25" t="e">
        <f>HLOOKUP(B130,'Qs &amp; As'!C29:E$31,3,FALSE)</f>
        <v>#N/A</v>
      </c>
    </row>
    <row r="131" spans="1:4" x14ac:dyDescent="0.2">
      <c r="A131" s="67"/>
      <c r="B131" s="69" t="s">
        <v>25</v>
      </c>
      <c r="C131" s="68"/>
    </row>
    <row r="132" spans="1:4" x14ac:dyDescent="0.25">
      <c r="A132" s="67"/>
      <c r="B132" s="85"/>
      <c r="C132" s="68"/>
    </row>
    <row r="133" spans="1:4" x14ac:dyDescent="0.25">
      <c r="A133" s="67"/>
      <c r="B133" s="84"/>
      <c r="C133" s="70"/>
    </row>
    <row r="136" spans="1:4" ht="9" customHeight="1" x14ac:dyDescent="0.25"/>
    <row r="137" spans="1:4" x14ac:dyDescent="0.25">
      <c r="B137" s="32" t="s">
        <v>90</v>
      </c>
    </row>
  </sheetData>
  <sheetProtection sheet="1" objects="1" scenarios="1"/>
  <dataValidations count="1">
    <dataValidation type="date" operator="greaterThan" allowBlank="1" showErrorMessage="1" errorTitle="Invalid date fornat" error="Please enter the completion date in the format dd/mm/yyyy e.g. 01/09/2023" sqref="B18" xr:uid="{33E5B878-F4C1-440F-867B-5C42B4AD4CC9}">
      <formula1>45139</formula1>
    </dataValidation>
  </dataValidations>
  <pageMargins left="0.7" right="0.7" top="0.75" bottom="0.75" header="0.3" footer="0.3"/>
  <pageSetup paperSize="9" orientation="portrait" horizontalDpi="4294967293" r:id="rId1"/>
  <drawing r:id="rId2"/>
  <extLst>
    <ext xmlns:x14="http://schemas.microsoft.com/office/spreadsheetml/2009/9/main" uri="{CCE6A557-97BC-4b89-ADB6-D9C93CAAB3DF}">
      <x14:dataValidations xmlns:xm="http://schemas.microsoft.com/office/excel/2006/main" count="25">
        <x14:dataValidation type="list" allowBlank="1" showErrorMessage="1" errorTitle="Invalid Entry" error="Please select from the drop-down menu" xr:uid="{72FE594F-6A3A-4DF5-A6E9-5E3A19BA3787}">
          <x14:formula1>
            <xm:f>'Qs &amp; As'!$C$2:$E$2</xm:f>
          </x14:formula1>
          <xm:sqref>B25</xm:sqref>
        </x14:dataValidation>
        <x14:dataValidation type="list" allowBlank="1" showErrorMessage="1" xr:uid="{4E0DF861-16A7-4311-9026-1ABDA7D190F4}">
          <x14:formula1>
            <xm:f>'Qs &amp; As'!$C$3:$E$3</xm:f>
          </x14:formula1>
          <xm:sqref>B29</xm:sqref>
        </x14:dataValidation>
        <x14:dataValidation type="list" allowBlank="1" showInputMessage="1" showErrorMessage="1" xr:uid="{41D34EE5-8845-422C-A25C-4281941ABDAB}">
          <x14:formula1>
            <xm:f>'Qs &amp; As'!$C$29:$E$29</xm:f>
          </x14:formula1>
          <xm:sqref>B130</xm:sqref>
        </x14:dataValidation>
        <x14:dataValidation type="list" allowBlank="1" showInputMessage="1" showErrorMessage="1" xr:uid="{CB5CE839-D7A0-44C5-BEDC-DD5E97656765}">
          <x14:formula1>
            <xm:f>'Qs &amp; As'!$C$28:$E$28</xm:f>
          </x14:formula1>
          <xm:sqref>B126</xm:sqref>
        </x14:dataValidation>
        <x14:dataValidation type="list" allowBlank="1" showErrorMessage="1" xr:uid="{C9BAA0DA-9FF4-42CC-9CF8-455FE18F2BCB}">
          <x14:formula1>
            <xm:f>'Qs &amp; As'!$C$4:$E$4</xm:f>
          </x14:formula1>
          <xm:sqref>B33</xm:sqref>
        </x14:dataValidation>
        <x14:dataValidation type="list" allowBlank="1" showErrorMessage="1" xr:uid="{29AB73F2-194C-4F69-BCB0-32C10E60BF52}">
          <x14:formula1>
            <xm:f>'Qs &amp; As'!$C$5:$E$5</xm:f>
          </x14:formula1>
          <xm:sqref>B37</xm:sqref>
        </x14:dataValidation>
        <x14:dataValidation type="list" allowBlank="1" showErrorMessage="1" xr:uid="{CEBC37B2-277B-4FED-B501-8A1753EAC245}">
          <x14:formula1>
            <xm:f>'Qs &amp; As'!$C$7:$E$7</xm:f>
          </x14:formula1>
          <xm:sqref>B44</xm:sqref>
        </x14:dataValidation>
        <x14:dataValidation type="list" allowBlank="1" showErrorMessage="1" xr:uid="{27923D8F-6669-4306-BB85-1EF8EEBE3A85}">
          <x14:formula1>
            <xm:f>'Qs &amp; As'!$C$8:$E$8</xm:f>
          </x14:formula1>
          <xm:sqref>B48</xm:sqref>
        </x14:dataValidation>
        <x14:dataValidation type="list" allowBlank="1" showInputMessage="1" showErrorMessage="1" xr:uid="{93DAE47E-B451-44E0-80FE-3662B3A2D8BC}">
          <x14:formula1>
            <xm:f>'Qs &amp; As'!$C$9:$E$9</xm:f>
          </x14:formula1>
          <xm:sqref>B52</xm:sqref>
        </x14:dataValidation>
        <x14:dataValidation type="list" allowBlank="1" showInputMessage="1" showErrorMessage="1" xr:uid="{2E51CE6E-CD5F-4AB6-81BE-6AC2A5A418B8}">
          <x14:formula1>
            <xm:f>'Qs &amp; As'!$C$10:$E$10</xm:f>
          </x14:formula1>
          <xm:sqref>B56</xm:sqref>
        </x14:dataValidation>
        <x14:dataValidation type="list" allowBlank="1" showInputMessage="1" showErrorMessage="1" xr:uid="{0DBED49C-6951-4607-A01F-16AA3F4234CA}">
          <x14:formula1>
            <xm:f>'Qs &amp; As'!$C$11:$E$11</xm:f>
          </x14:formula1>
          <xm:sqref>B60</xm:sqref>
        </x14:dataValidation>
        <x14:dataValidation type="list" allowBlank="1" showInputMessage="1" showErrorMessage="1" xr:uid="{08F7B89C-2C1A-4C66-ACC2-A1F36C8A1E5E}">
          <x14:formula1>
            <xm:f>'Qs &amp; As'!$C$12:$E$12</xm:f>
          </x14:formula1>
          <xm:sqref>B64</xm:sqref>
        </x14:dataValidation>
        <x14:dataValidation type="list" allowBlank="1" showInputMessage="1" showErrorMessage="1" xr:uid="{0E381FFE-8120-494F-AC8C-CC3DF998DE04}">
          <x14:formula1>
            <xm:f>'Qs &amp; As'!$C$13:$E$13</xm:f>
          </x14:formula1>
          <xm:sqref>B68</xm:sqref>
        </x14:dataValidation>
        <x14:dataValidation type="list" allowBlank="1" showInputMessage="1" showErrorMessage="1" xr:uid="{D175E79B-67FD-4B7C-AA3A-220B13F79F16}">
          <x14:formula1>
            <xm:f>'Qs &amp; As'!$C$14:$E$14</xm:f>
          </x14:formula1>
          <xm:sqref>B72</xm:sqref>
        </x14:dataValidation>
        <x14:dataValidation type="list" allowBlank="1" showInputMessage="1" showErrorMessage="1" xr:uid="{011C7A3A-E824-4EFC-A7DB-A07351CFA1A3}">
          <x14:formula1>
            <xm:f>'Qs &amp; As'!$C$15:$E$15</xm:f>
          </x14:formula1>
          <xm:sqref>B76</xm:sqref>
        </x14:dataValidation>
        <x14:dataValidation type="list" allowBlank="1" showInputMessage="1" showErrorMessage="1" xr:uid="{69028433-ED32-4844-BD43-B9B37880C038}">
          <x14:formula1>
            <xm:f>'Qs &amp; As'!$C$16:$E$16</xm:f>
          </x14:formula1>
          <xm:sqref>B80</xm:sqref>
        </x14:dataValidation>
        <x14:dataValidation type="list" allowBlank="1" showInputMessage="1" showErrorMessage="1" xr:uid="{7FE3ED9B-B8CF-4F5C-A040-46DA83FA6358}">
          <x14:formula1>
            <xm:f>'Qs &amp; As'!$C$17:$E$17</xm:f>
          </x14:formula1>
          <xm:sqref>B84</xm:sqref>
        </x14:dataValidation>
        <x14:dataValidation type="list" allowBlank="1" showInputMessage="1" showErrorMessage="1" xr:uid="{FC059A27-F743-42B0-A713-225BD7F89939}">
          <x14:formula1>
            <xm:f>'Qs &amp; As'!$C$19:$E$19</xm:f>
          </x14:formula1>
          <xm:sqref>B91</xm:sqref>
        </x14:dataValidation>
        <x14:dataValidation type="list" allowBlank="1" showInputMessage="1" showErrorMessage="1" xr:uid="{57052753-5DFB-4E44-9350-D96A1E0F5842}">
          <x14:formula1>
            <xm:f>'Qs &amp; As'!$C$26:$E$26</xm:f>
          </x14:formula1>
          <xm:sqref>B118</xm:sqref>
        </x14:dataValidation>
        <x14:dataValidation type="list" allowBlank="1" showInputMessage="1" showErrorMessage="1" xr:uid="{9B5DEB59-998C-48D0-9ADC-4B9B23585C8E}">
          <x14:formula1>
            <xm:f>'Qs &amp; As'!$C$27:$E$27</xm:f>
          </x14:formula1>
          <xm:sqref>B122</xm:sqref>
        </x14:dataValidation>
        <x14:dataValidation type="list" allowBlank="1" showInputMessage="1" showErrorMessage="1" xr:uid="{2E741F18-B838-4C92-A165-0A16609D79A5}">
          <x14:formula1>
            <xm:f>'Qs &amp; As'!$C$20:$E$20</xm:f>
          </x14:formula1>
          <xm:sqref>B95</xm:sqref>
        </x14:dataValidation>
        <x14:dataValidation type="list" allowBlank="1" showInputMessage="1" showErrorMessage="1" xr:uid="{153EB880-6585-475C-85FB-0B601D067165}">
          <x14:formula1>
            <xm:f>'Qs &amp; As'!$C$21:$E$21</xm:f>
          </x14:formula1>
          <xm:sqref>B99</xm:sqref>
        </x14:dataValidation>
        <x14:dataValidation type="list" allowBlank="1" showInputMessage="1" showErrorMessage="1" xr:uid="{99030F0C-2496-4C08-9D40-FCF62D14975F}">
          <x14:formula1>
            <xm:f>'Qs &amp; As'!$C$22:$E$22</xm:f>
          </x14:formula1>
          <xm:sqref>B103</xm:sqref>
        </x14:dataValidation>
        <x14:dataValidation type="list" allowBlank="1" showInputMessage="1" showErrorMessage="1" xr:uid="{84F6713F-D5A2-4628-8493-0D7969C1E1F0}">
          <x14:formula1>
            <xm:f>'Qs &amp; As'!$C$23:$E$23</xm:f>
          </x14:formula1>
          <xm:sqref>B107</xm:sqref>
        </x14:dataValidation>
        <x14:dataValidation type="list" allowBlank="1" showInputMessage="1" showErrorMessage="1" xr:uid="{7288D31C-FBEE-49BA-87DB-488E1F74CEDD}">
          <x14:formula1>
            <xm:f>'Qs &amp; As'!$C$24:$E$24</xm:f>
          </x14:formula1>
          <xm:sqref>B111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BAD88-E0A7-4455-B827-5A5BA8E5F286}">
  <dimension ref="A1:C55"/>
  <sheetViews>
    <sheetView showGridLines="0" workbookViewId="0">
      <selection activeCell="B15" sqref="B15"/>
    </sheetView>
  </sheetViews>
  <sheetFormatPr defaultRowHeight="15" x14ac:dyDescent="0.25"/>
  <cols>
    <col min="1" max="1" width="1.42578125" customWidth="1"/>
    <col min="2" max="2" width="102.28515625" style="12" customWidth="1"/>
    <col min="3" max="3" width="1.42578125" customWidth="1"/>
  </cols>
  <sheetData>
    <row r="1" spans="1:3" s="22" customFormat="1" ht="27" customHeight="1" x14ac:dyDescent="0.25">
      <c r="A1" s="22" t="s">
        <v>93</v>
      </c>
      <c r="B1" s="23" t="s">
        <v>69</v>
      </c>
    </row>
    <row r="2" spans="1:3" s="22" customFormat="1" ht="27" customHeight="1" x14ac:dyDescent="0.25">
      <c r="B2" s="31" t="str">
        <f>""&amp;Form!B10</f>
        <v/>
      </c>
    </row>
    <row r="3" spans="1:3" s="22" customFormat="1" ht="17.25" x14ac:dyDescent="0.25">
      <c r="B3" s="151">
        <f>Form!B18</f>
        <v>0</v>
      </c>
    </row>
    <row r="4" spans="1:3" s="22" customFormat="1" ht="30" customHeight="1" x14ac:dyDescent="0.35">
      <c r="B4" s="24" t="s">
        <v>70</v>
      </c>
    </row>
    <row r="5" spans="1:3" s="22" customFormat="1" ht="22.5" customHeight="1" x14ac:dyDescent="0.25">
      <c r="A5" s="104"/>
      <c r="B5" s="105" t="str">
        <f>"Organisational Maturity Level:   "&amp;'Maturity matrix'!$G$26</f>
        <v>Organisational Maturity Level:   –</v>
      </c>
      <c r="C5" s="106"/>
    </row>
    <row r="6" spans="1:3" ht="251.25" customHeight="1" x14ac:dyDescent="0.25">
      <c r="A6" s="107"/>
      <c r="B6" s="108"/>
      <c r="C6" s="109"/>
    </row>
    <row r="7" spans="1:3" ht="30" customHeight="1" x14ac:dyDescent="0.35">
      <c r="B7" s="24" t="s">
        <v>91</v>
      </c>
    </row>
    <row r="8" spans="1:3" s="22" customFormat="1" ht="26.25" customHeight="1" x14ac:dyDescent="0.25">
      <c r="A8" s="94"/>
      <c r="B8" s="95" t="str">
        <f>Form!B23</f>
        <v>1. Building public health capacity &amp; capability</v>
      </c>
      <c r="C8" s="96"/>
    </row>
    <row r="9" spans="1:3" s="22" customFormat="1" x14ac:dyDescent="0.25">
      <c r="A9" s="97"/>
      <c r="B9" s="128" t="str">
        <f>"Maturity Level: "&amp;'Maturity matrix'!$G$2</f>
        <v>Maturity Level: –</v>
      </c>
      <c r="C9" s="98"/>
    </row>
    <row r="10" spans="1:3" x14ac:dyDescent="0.25">
      <c r="A10" s="99"/>
      <c r="B10" s="152" t="str">
        <f>'Qs &amp; As'!A2&amp;" "&amp;IF(Form!B25=0,"–",Form!B25)</f>
        <v>1.1 –</v>
      </c>
      <c r="C10" s="100"/>
    </row>
    <row r="11" spans="1:3" x14ac:dyDescent="0.25">
      <c r="A11" s="99"/>
      <c r="B11" s="152" t="str">
        <f>'Qs &amp; As'!A3&amp;" "&amp;IF(Form!B29=0,"–",Form!B29)</f>
        <v>1.2 –</v>
      </c>
      <c r="C11" s="100"/>
    </row>
    <row r="12" spans="1:3" x14ac:dyDescent="0.25">
      <c r="A12" s="99"/>
      <c r="B12" s="152" t="str">
        <f>'Qs &amp; As'!A4&amp;" "&amp;IF(Form!B33=0,"–",Form!B33)</f>
        <v>1.3 –</v>
      </c>
      <c r="C12" s="100"/>
    </row>
    <row r="13" spans="1:3" x14ac:dyDescent="0.25">
      <c r="A13" s="99"/>
      <c r="B13" s="152" t="str">
        <f>'Qs &amp; As'!A5&amp;" "&amp;IF(Form!B37=0,"–",Form!B37)</f>
        <v>1.4 –</v>
      </c>
      <c r="C13" s="100"/>
    </row>
    <row r="14" spans="1:3" ht="18.75" customHeight="1" x14ac:dyDescent="0.25">
      <c r="A14" s="99"/>
      <c r="B14" s="128" t="s">
        <v>172</v>
      </c>
      <c r="C14" s="100"/>
    </row>
    <row r="15" spans="1:3" x14ac:dyDescent="0.25">
      <c r="A15" s="99"/>
      <c r="B15" s="145"/>
      <c r="C15" s="100"/>
    </row>
    <row r="16" spans="1:3" ht="7.5" customHeight="1" x14ac:dyDescent="0.25">
      <c r="A16" s="101"/>
      <c r="B16" s="102"/>
      <c r="C16" s="103"/>
    </row>
    <row r="18" spans="1:3" s="22" customFormat="1" ht="26.25" customHeight="1" x14ac:dyDescent="0.25">
      <c r="A18" s="113"/>
      <c r="B18" s="110" t="str">
        <f>Form!B42</f>
        <v>2. Data, insight, evidence and evaluation</v>
      </c>
      <c r="C18" s="114"/>
    </row>
    <row r="19" spans="1:3" s="22" customFormat="1" x14ac:dyDescent="0.25">
      <c r="A19" s="115"/>
      <c r="B19" s="127" t="str">
        <f>"Maturity Level: "&amp;'Maturity matrix'!$G$8</f>
        <v>Maturity Level: –</v>
      </c>
      <c r="C19" s="116"/>
    </row>
    <row r="20" spans="1:3" x14ac:dyDescent="0.25">
      <c r="A20" s="117"/>
      <c r="B20" s="111" t="str">
        <f>'Qs &amp; As'!A7&amp;" "&amp;IF(Form!B44=0,"–",Form!B44)</f>
        <v>2.1 –</v>
      </c>
      <c r="C20" s="118"/>
    </row>
    <row r="21" spans="1:3" x14ac:dyDescent="0.25">
      <c r="A21" s="117"/>
      <c r="B21" s="111" t="str">
        <f>'Qs &amp; As'!A8&amp;" "&amp;IF(Form!B48=0,"–",Form!B48)</f>
        <v>2.2 –</v>
      </c>
      <c r="C21" s="118"/>
    </row>
    <row r="22" spans="1:3" x14ac:dyDescent="0.25">
      <c r="A22" s="117"/>
      <c r="B22" s="111" t="str">
        <f>'Qs &amp; As'!A9&amp;" "&amp;IF(Form!B52=0,"–",Form!B52)</f>
        <v>2.3 –</v>
      </c>
      <c r="C22" s="118"/>
    </row>
    <row r="23" spans="1:3" x14ac:dyDescent="0.25">
      <c r="A23" s="117"/>
      <c r="B23" s="111" t="str">
        <f>'Qs &amp; As'!A10&amp;" "&amp;IF(Form!B56=0,"–",Form!B56)</f>
        <v>2.4 –</v>
      </c>
      <c r="C23" s="118"/>
    </row>
    <row r="24" spans="1:3" x14ac:dyDescent="0.25">
      <c r="A24" s="117"/>
      <c r="B24" s="111" t="str">
        <f>'Qs &amp; As'!A11&amp;" "&amp;IF(Form!B60=0,"–",Form!B60)</f>
        <v>2.5 –</v>
      </c>
      <c r="C24" s="118"/>
    </row>
    <row r="25" spans="1:3" x14ac:dyDescent="0.25">
      <c r="A25" s="117"/>
      <c r="B25" s="111" t="str">
        <f>'Qs &amp; As'!A12&amp;" "&amp;IF(Form!B64=0,"–",Form!B64)</f>
        <v>2.6 –</v>
      </c>
      <c r="C25" s="118"/>
    </row>
    <row r="26" spans="1:3" x14ac:dyDescent="0.25">
      <c r="A26" s="117"/>
      <c r="B26" s="111" t="str">
        <f>'Qs &amp; As'!A13&amp;" "&amp;IF(Form!B68=0,"–",Form!B68)</f>
        <v>2.7 –</v>
      </c>
      <c r="C26" s="118"/>
    </row>
    <row r="27" spans="1:3" x14ac:dyDescent="0.25">
      <c r="A27" s="117"/>
      <c r="B27" s="111" t="str">
        <f>'Qs &amp; As'!A14&amp;" "&amp;IF(Form!B72=0,"–",Form!B72)</f>
        <v>2.8 –</v>
      </c>
      <c r="C27" s="118"/>
    </row>
    <row r="28" spans="1:3" x14ac:dyDescent="0.25">
      <c r="A28" s="117"/>
      <c r="B28" s="111" t="str">
        <f>'Qs &amp; As'!A15&amp;" "&amp;IF(Form!B76=0,"–",Form!B76)</f>
        <v>2.9 –</v>
      </c>
      <c r="C28" s="118"/>
    </row>
    <row r="29" spans="1:3" x14ac:dyDescent="0.25">
      <c r="A29" s="117"/>
      <c r="B29" s="111" t="str">
        <f>'Qs &amp; As'!A16&amp;" "&amp;IF(Form!B80=0,"–",Form!B80)</f>
        <v>2.10 –</v>
      </c>
      <c r="C29" s="118"/>
    </row>
    <row r="30" spans="1:3" x14ac:dyDescent="0.25">
      <c r="A30" s="117"/>
      <c r="B30" s="111" t="str">
        <f>'Qs &amp; As'!A17&amp;" "&amp;IF(Form!B84=0,"–",Form!B84)</f>
        <v>2.11 –</v>
      </c>
      <c r="C30" s="118"/>
    </row>
    <row r="31" spans="1:3" ht="18.75" customHeight="1" x14ac:dyDescent="0.25">
      <c r="A31" s="117"/>
      <c r="B31" s="126" t="s">
        <v>172</v>
      </c>
      <c r="C31" s="118"/>
    </row>
    <row r="32" spans="1:3" x14ac:dyDescent="0.25">
      <c r="A32" s="117"/>
      <c r="B32" s="146"/>
      <c r="C32" s="118"/>
    </row>
    <row r="33" spans="1:3" ht="7.5" customHeight="1" x14ac:dyDescent="0.25">
      <c r="A33" s="119"/>
      <c r="B33" s="112"/>
      <c r="C33" s="120"/>
    </row>
    <row r="35" spans="1:3" ht="26.25" customHeight="1" x14ac:dyDescent="0.25">
      <c r="A35" s="123"/>
      <c r="B35" s="129" t="str">
        <f>Form!B89</f>
        <v>3. Strategic leadership &amp; accountability</v>
      </c>
      <c r="C35" s="132"/>
    </row>
    <row r="36" spans="1:3" ht="15.75" x14ac:dyDescent="0.25">
      <c r="A36" s="124"/>
      <c r="B36" s="121" t="str">
        <f>"Maturity Level: "&amp;'Maturity matrix'!$G$14</f>
        <v>Maturity Level: –</v>
      </c>
      <c r="C36" s="133"/>
    </row>
    <row r="37" spans="1:3" x14ac:dyDescent="0.25">
      <c r="A37" s="124"/>
      <c r="B37" s="122" t="str">
        <f>'Qs &amp; As'!A19&amp;" "&amp;IF(Form!B91=0,"–",Form!B91)</f>
        <v>3.1 –</v>
      </c>
      <c r="C37" s="133"/>
    </row>
    <row r="38" spans="1:3" x14ac:dyDescent="0.25">
      <c r="A38" s="124"/>
      <c r="B38" s="122" t="str">
        <f>'Qs &amp; As'!A20&amp;" "&amp;IF(Form!B95=0,"–",Form!B95)</f>
        <v>3.2 –</v>
      </c>
      <c r="C38" s="133"/>
    </row>
    <row r="39" spans="1:3" x14ac:dyDescent="0.25">
      <c r="A39" s="124"/>
      <c r="B39" s="122" t="str">
        <f>'Qs &amp; As'!A21&amp;" "&amp;IF(Form!B99=0,"–",Form!B99)</f>
        <v>3.3 –</v>
      </c>
      <c r="C39" s="133"/>
    </row>
    <row r="40" spans="1:3" x14ac:dyDescent="0.25">
      <c r="A40" s="124"/>
      <c r="B40" s="122" t="str">
        <f>'Qs &amp; As'!A22&amp;" "&amp;IF(Form!B103=0,"–",Form!B103)</f>
        <v>3.4 –</v>
      </c>
      <c r="C40" s="133"/>
    </row>
    <row r="41" spans="1:3" x14ac:dyDescent="0.25">
      <c r="A41" s="124"/>
      <c r="B41" s="122" t="str">
        <f>'Qs &amp; As'!A23&amp;" "&amp;IF(Form!B107=0,"–",Form!B107)</f>
        <v>3.5 –</v>
      </c>
      <c r="C41" s="133"/>
    </row>
    <row r="42" spans="1:3" x14ac:dyDescent="0.25">
      <c r="A42" s="124"/>
      <c r="B42" s="122" t="str">
        <f>'Qs &amp; As'!A24&amp;" "&amp;IF(Form!B111=0,"–",Form!B111)</f>
        <v>3.6 –</v>
      </c>
      <c r="C42" s="133"/>
    </row>
    <row r="43" spans="1:3" ht="18.75" customHeight="1" x14ac:dyDescent="0.25">
      <c r="A43" s="124"/>
      <c r="B43" s="130" t="s">
        <v>172</v>
      </c>
      <c r="C43" s="133"/>
    </row>
    <row r="44" spans="1:3" x14ac:dyDescent="0.25">
      <c r="A44" s="124"/>
      <c r="B44" s="147"/>
      <c r="C44" s="133"/>
    </row>
    <row r="45" spans="1:3" ht="7.5" customHeight="1" x14ac:dyDescent="0.25">
      <c r="A45" s="125"/>
      <c r="B45" s="131"/>
      <c r="C45" s="134"/>
    </row>
    <row r="47" spans="1:3" ht="26.25" customHeight="1" x14ac:dyDescent="0.25">
      <c r="A47" s="137"/>
      <c r="B47" s="138" t="str">
        <f>Form!B116</f>
        <v>4. System partnerships</v>
      </c>
      <c r="C47" s="139"/>
    </row>
    <row r="48" spans="1:3" ht="15.75" x14ac:dyDescent="0.25">
      <c r="A48" s="140"/>
      <c r="B48" s="135" t="str">
        <f>"Maturity Level: "&amp;'Maturity matrix'!$G$20</f>
        <v>Maturity Level: –</v>
      </c>
      <c r="C48" s="141"/>
    </row>
    <row r="49" spans="1:3" x14ac:dyDescent="0.25">
      <c r="A49" s="140"/>
      <c r="B49" s="153" t="str">
        <f>'Qs &amp; As'!A26&amp;" "&amp;IF(Form!B118=0,"–",Form!B118)</f>
        <v>4.1 –</v>
      </c>
      <c r="C49" s="141"/>
    </row>
    <row r="50" spans="1:3" x14ac:dyDescent="0.25">
      <c r="A50" s="140"/>
      <c r="B50" s="153" t="str">
        <f>'Qs &amp; As'!A27&amp;" "&amp;IF(Form!B122=0,"–",Form!B122)</f>
        <v>4.2 –</v>
      </c>
      <c r="C50" s="141"/>
    </row>
    <row r="51" spans="1:3" x14ac:dyDescent="0.25">
      <c r="A51" s="140"/>
      <c r="B51" s="153" t="str">
        <f>'Qs &amp; As'!A28&amp;" "&amp;IF(Form!B126=0,"–",Form!B126)</f>
        <v>4.3 –</v>
      </c>
      <c r="C51" s="141"/>
    </row>
    <row r="52" spans="1:3" x14ac:dyDescent="0.25">
      <c r="A52" s="140"/>
      <c r="B52" s="153" t="str">
        <f>'Qs &amp; As'!A29&amp;" "&amp;IF(Form!B130=0,"–",Form!B130)</f>
        <v>4.4 –</v>
      </c>
      <c r="C52" s="141"/>
    </row>
    <row r="53" spans="1:3" ht="18.75" customHeight="1" x14ac:dyDescent="0.25">
      <c r="A53" s="140"/>
      <c r="B53" s="136" t="s">
        <v>172</v>
      </c>
      <c r="C53" s="141"/>
    </row>
    <row r="54" spans="1:3" x14ac:dyDescent="0.25">
      <c r="A54" s="140"/>
      <c r="B54" s="148"/>
      <c r="C54" s="141"/>
    </row>
    <row r="55" spans="1:3" ht="7.5" customHeight="1" x14ac:dyDescent="0.25">
      <c r="A55" s="142"/>
      <c r="B55" s="143"/>
      <c r="C55" s="144"/>
    </row>
  </sheetData>
  <sheetProtection sheet="1" objects="1" scenarios="1" selectLockedCells="1"/>
  <pageMargins left="0" right="0" top="0" bottom="0" header="0" footer="0"/>
  <pageSetup paperSize="9" orientation="portrait" horizontalDpi="4294967293"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18C6B0-2F36-487B-863F-A5922302C04C}">
  <dimension ref="A1:L30"/>
  <sheetViews>
    <sheetView workbookViewId="0">
      <selection activeCell="F26" sqref="F26"/>
    </sheetView>
  </sheetViews>
  <sheetFormatPr defaultRowHeight="15" x14ac:dyDescent="0.25"/>
  <cols>
    <col min="1" max="1" width="39.7109375" bestFit="1" customWidth="1"/>
    <col min="2" max="2" width="5.85546875" bestFit="1" customWidth="1"/>
    <col min="3" max="3" width="5.5703125" bestFit="1" customWidth="1"/>
    <col min="4" max="4" width="36.28515625" bestFit="1" customWidth="1"/>
    <col min="5" max="5" width="6.5703125" bestFit="1" customWidth="1"/>
    <col min="6" max="6" width="6.140625" bestFit="1" customWidth="1"/>
    <col min="7" max="7" width="36.140625" bestFit="1" customWidth="1"/>
    <col min="8" max="8" width="24.85546875" customWidth="1"/>
    <col min="9" max="9" width="11.140625" bestFit="1" customWidth="1"/>
    <col min="10" max="10" width="2.5703125" bestFit="1" customWidth="1"/>
    <col min="11" max="11" width="14" bestFit="1" customWidth="1"/>
    <col min="12" max="12" width="6.28515625" customWidth="1"/>
    <col min="13" max="13" width="5" customWidth="1"/>
    <col min="14" max="14" width="4.140625" customWidth="1"/>
  </cols>
  <sheetData>
    <row r="1" spans="1:12" x14ac:dyDescent="0.25">
      <c r="A1" s="3" t="s">
        <v>40</v>
      </c>
      <c r="B1" s="3" t="s">
        <v>8</v>
      </c>
      <c r="C1" s="3" t="s">
        <v>65</v>
      </c>
      <c r="D1" s="3" t="s">
        <v>9</v>
      </c>
      <c r="E1" s="3" t="s">
        <v>55</v>
      </c>
      <c r="F1" s="3" t="s">
        <v>65</v>
      </c>
      <c r="G1" s="3" t="s">
        <v>56</v>
      </c>
      <c r="I1" s="3" t="s">
        <v>9</v>
      </c>
      <c r="J1" s="3" t="s">
        <v>66</v>
      </c>
      <c r="K1" s="3" t="s">
        <v>64</v>
      </c>
      <c r="L1" s="3" t="s">
        <v>67</v>
      </c>
    </row>
    <row r="2" spans="1:12" x14ac:dyDescent="0.25">
      <c r="A2" s="17" t="s">
        <v>4</v>
      </c>
      <c r="B2">
        <f>K2*B$6</f>
        <v>0</v>
      </c>
      <c r="C2" s="13">
        <f>B2/B$6</f>
        <v>0</v>
      </c>
      <c r="D2" t="s">
        <v>10</v>
      </c>
      <c r="E2" t="e">
        <f>SUM(Form!D25,Form!D29,Form!D33,Form!D37)</f>
        <v>#N/A</v>
      </c>
      <c r="F2" s="13" t="e">
        <f>E2/B6</f>
        <v>#N/A</v>
      </c>
      <c r="G2" t="str">
        <f>IF(ISERROR(E2),"–",VLOOKUP(E2,B2:D6,3,TRUE))</f>
        <v>–</v>
      </c>
      <c r="H2" s="2"/>
      <c r="I2" t="s">
        <v>10</v>
      </c>
      <c r="J2">
        <v>0</v>
      </c>
      <c r="K2" s="13">
        <v>0</v>
      </c>
      <c r="L2" s="16">
        <f>K2</f>
        <v>0</v>
      </c>
    </row>
    <row r="3" spans="1:12" x14ac:dyDescent="0.25">
      <c r="A3" s="17"/>
      <c r="B3">
        <f>K3*B$6</f>
        <v>0.8</v>
      </c>
      <c r="C3" s="13">
        <f t="shared" ref="C3:C6" si="0">B3/B$6</f>
        <v>0.1</v>
      </c>
      <c r="D3" t="s">
        <v>49</v>
      </c>
      <c r="H3" s="2"/>
      <c r="I3" t="s">
        <v>61</v>
      </c>
      <c r="J3">
        <v>0</v>
      </c>
      <c r="K3" s="13">
        <v>0.1</v>
      </c>
      <c r="L3" s="16">
        <f t="shared" ref="L3:L6" si="1">K3</f>
        <v>0.1</v>
      </c>
    </row>
    <row r="4" spans="1:12" x14ac:dyDescent="0.25">
      <c r="A4" s="17"/>
      <c r="B4">
        <f>K4*B$6</f>
        <v>3.6</v>
      </c>
      <c r="C4" s="13">
        <f t="shared" si="0"/>
        <v>0.45</v>
      </c>
      <c r="D4" t="s">
        <v>37</v>
      </c>
      <c r="H4" s="2"/>
      <c r="I4" t="s">
        <v>59</v>
      </c>
      <c r="J4">
        <v>0</v>
      </c>
      <c r="K4" s="13">
        <v>0.45</v>
      </c>
      <c r="L4" s="16">
        <f t="shared" si="1"/>
        <v>0.45</v>
      </c>
    </row>
    <row r="5" spans="1:12" x14ac:dyDescent="0.25">
      <c r="A5" s="17"/>
      <c r="B5">
        <f>K5*B$6</f>
        <v>6</v>
      </c>
      <c r="C5" s="13">
        <f t="shared" si="0"/>
        <v>0.75</v>
      </c>
      <c r="D5" t="s">
        <v>38</v>
      </c>
      <c r="I5" t="s">
        <v>60</v>
      </c>
      <c r="J5">
        <v>0</v>
      </c>
      <c r="K5" s="13">
        <v>0.75</v>
      </c>
      <c r="L5" s="16">
        <f t="shared" si="1"/>
        <v>0.75</v>
      </c>
    </row>
    <row r="6" spans="1:12" x14ac:dyDescent="0.25">
      <c r="A6" s="17"/>
      <c r="B6" s="15">
        <v>8</v>
      </c>
      <c r="C6" s="13">
        <f t="shared" si="0"/>
        <v>1</v>
      </c>
      <c r="D6" t="s">
        <v>68</v>
      </c>
      <c r="I6" t="s">
        <v>68</v>
      </c>
      <c r="J6">
        <v>0</v>
      </c>
      <c r="K6" s="13">
        <v>1</v>
      </c>
      <c r="L6" s="16">
        <f t="shared" si="1"/>
        <v>1</v>
      </c>
    </row>
    <row r="7" spans="1:12" x14ac:dyDescent="0.25">
      <c r="A7" s="17"/>
      <c r="C7" s="16"/>
    </row>
    <row r="8" spans="1:12" x14ac:dyDescent="0.25">
      <c r="A8" s="17" t="s">
        <v>5</v>
      </c>
      <c r="B8">
        <f>K2*B$12</f>
        <v>0</v>
      </c>
      <c r="C8" s="13">
        <f>B8/B$12</f>
        <v>0</v>
      </c>
      <c r="D8" t="s">
        <v>10</v>
      </c>
      <c r="E8" t="e">
        <f>SUM(Form!D44,Form!D48,Form!D52,Form!D56,Form!D60,Form!D64,Form!D68,Form!D72,Form!D76,Form!D80,Form!D84)</f>
        <v>#N/A</v>
      </c>
      <c r="F8" s="13" t="e">
        <f>E8/B12</f>
        <v>#N/A</v>
      </c>
      <c r="G8" t="str">
        <f>IF(ISERROR(E8),"–",VLOOKUP(E8,B8:D12,3,TRUE))</f>
        <v>–</v>
      </c>
      <c r="J8" s="19" t="s">
        <v>9</v>
      </c>
      <c r="K8" s="3" t="s">
        <v>57</v>
      </c>
    </row>
    <row r="9" spans="1:12" x14ac:dyDescent="0.25">
      <c r="A9" s="17"/>
      <c r="B9">
        <f t="shared" ref="B9:B11" si="2">K3*B$12</f>
        <v>2.2000000000000002</v>
      </c>
      <c r="C9" s="13">
        <f t="shared" ref="C9:C12" si="3">B9/B$12</f>
        <v>0.1</v>
      </c>
      <c r="D9" t="s">
        <v>39</v>
      </c>
      <c r="J9" s="20" t="s">
        <v>10</v>
      </c>
      <c r="K9">
        <f>COUNTIF(G$2:G$20,J9)</f>
        <v>0</v>
      </c>
    </row>
    <row r="10" spans="1:12" x14ac:dyDescent="0.25">
      <c r="A10" s="17"/>
      <c r="B10">
        <f t="shared" si="2"/>
        <v>9.9</v>
      </c>
      <c r="C10" s="13">
        <f t="shared" si="3"/>
        <v>0.45</v>
      </c>
      <c r="D10" t="s">
        <v>37</v>
      </c>
      <c r="J10" s="20" t="s">
        <v>39</v>
      </c>
      <c r="K10">
        <f>COUNTIF(G$2:G$20,J10)</f>
        <v>0</v>
      </c>
    </row>
    <row r="11" spans="1:12" x14ac:dyDescent="0.25">
      <c r="A11" s="17"/>
      <c r="B11">
        <f t="shared" si="2"/>
        <v>16.5</v>
      </c>
      <c r="C11" s="13">
        <f t="shared" si="3"/>
        <v>0.75</v>
      </c>
      <c r="D11" t="s">
        <v>38</v>
      </c>
      <c r="J11" s="20" t="s">
        <v>37</v>
      </c>
      <c r="K11">
        <f>COUNTIF(G$2:G$20,J11)</f>
        <v>0</v>
      </c>
    </row>
    <row r="12" spans="1:12" x14ac:dyDescent="0.25">
      <c r="A12" s="17"/>
      <c r="B12" s="15">
        <v>22</v>
      </c>
      <c r="C12" s="13">
        <f t="shared" si="3"/>
        <v>1</v>
      </c>
      <c r="D12" t="s">
        <v>68</v>
      </c>
      <c r="J12" s="21" t="s">
        <v>38</v>
      </c>
      <c r="K12">
        <f>COUNTIF(G$2:G$20,J12)</f>
        <v>0</v>
      </c>
    </row>
    <row r="13" spans="1:12" x14ac:dyDescent="0.25">
      <c r="A13" s="17"/>
      <c r="C13" s="16"/>
      <c r="I13" s="1"/>
      <c r="J13" s="1"/>
    </row>
    <row r="14" spans="1:12" x14ac:dyDescent="0.25">
      <c r="A14" s="17" t="s">
        <v>6</v>
      </c>
      <c r="B14">
        <f>K2*B$18</f>
        <v>0</v>
      </c>
      <c r="C14" s="13">
        <f>B14/B$18</f>
        <v>0</v>
      </c>
      <c r="D14" t="s">
        <v>10</v>
      </c>
      <c r="E14" t="e">
        <f>SUM(Form!D91,Form!D95,Form!D99,Form!D103,Form!D107,Form!D111)</f>
        <v>#N/A</v>
      </c>
      <c r="F14" s="13" t="e">
        <f>E14/B18</f>
        <v>#N/A</v>
      </c>
      <c r="G14" t="str">
        <f>IF(ISERROR(E14),"–",VLOOKUP(E14,B14:D18,3,TRUE))</f>
        <v>–</v>
      </c>
      <c r="J14" s="18" t="s">
        <v>62</v>
      </c>
      <c r="K14" s="3" t="s">
        <v>58</v>
      </c>
    </row>
    <row r="15" spans="1:12" x14ac:dyDescent="0.25">
      <c r="A15" s="17"/>
      <c r="B15">
        <f t="shared" ref="B15:B17" si="4">K3*B$18</f>
        <v>1.2000000000000002</v>
      </c>
      <c r="C15" s="13">
        <f t="shared" ref="C15:C18" si="5">B15/B$18</f>
        <v>0.10000000000000002</v>
      </c>
      <c r="D15" t="s">
        <v>39</v>
      </c>
      <c r="J15" s="17" t="str">
        <f>A2</f>
        <v>Building public health capacity &amp; capability</v>
      </c>
      <c r="K15" s="14" t="e">
        <f>F2</f>
        <v>#N/A</v>
      </c>
    </row>
    <row r="16" spans="1:12" x14ac:dyDescent="0.25">
      <c r="A16" s="17"/>
      <c r="B16">
        <f t="shared" si="4"/>
        <v>5.4</v>
      </c>
      <c r="C16" s="13">
        <f t="shared" si="5"/>
        <v>0.45</v>
      </c>
      <c r="D16" t="s">
        <v>37</v>
      </c>
      <c r="J16" s="17" t="str">
        <f>A8</f>
        <v>Data, insight, evidence and evaluation</v>
      </c>
      <c r="K16" s="14" t="e">
        <f>F8</f>
        <v>#N/A</v>
      </c>
    </row>
    <row r="17" spans="1:11" x14ac:dyDescent="0.25">
      <c r="A17" s="17"/>
      <c r="B17">
        <f t="shared" si="4"/>
        <v>9</v>
      </c>
      <c r="C17" s="13">
        <f t="shared" si="5"/>
        <v>0.75</v>
      </c>
      <c r="D17" t="s">
        <v>38</v>
      </c>
      <c r="J17" s="17" t="str">
        <f>A14</f>
        <v>Strategic leadership &amp; accountability</v>
      </c>
      <c r="K17" s="14" t="e">
        <f>F14</f>
        <v>#N/A</v>
      </c>
    </row>
    <row r="18" spans="1:11" x14ac:dyDescent="0.25">
      <c r="A18" s="17"/>
      <c r="B18" s="15">
        <v>12</v>
      </c>
      <c r="C18" s="13">
        <f t="shared" si="5"/>
        <v>1</v>
      </c>
      <c r="D18" t="s">
        <v>68</v>
      </c>
      <c r="J18" s="17" t="str">
        <f>A20</f>
        <v>System partnerships</v>
      </c>
      <c r="K18" s="14" t="e">
        <f>F20</f>
        <v>#N/A</v>
      </c>
    </row>
    <row r="19" spans="1:11" x14ac:dyDescent="0.25">
      <c r="A19" s="17"/>
      <c r="C19" s="16"/>
      <c r="J19" s="17" t="str">
        <f>A26</f>
        <v>Overall</v>
      </c>
      <c r="K19" s="14" t="e">
        <f>F26</f>
        <v>#N/A</v>
      </c>
    </row>
    <row r="20" spans="1:11" x14ac:dyDescent="0.25">
      <c r="A20" s="17" t="s">
        <v>7</v>
      </c>
      <c r="B20">
        <f>K2*B$24</f>
        <v>0</v>
      </c>
      <c r="C20" s="13">
        <f>B20/B$24</f>
        <v>0</v>
      </c>
      <c r="D20" t="s">
        <v>10</v>
      </c>
      <c r="E20" t="e">
        <f>SUM(Form!D118,Form!D122,Form!D126,Form!D130)</f>
        <v>#N/A</v>
      </c>
      <c r="F20" s="13" t="e">
        <f>E20/B24</f>
        <v>#N/A</v>
      </c>
      <c r="G20" t="str">
        <f>IF(ISERROR(E20),"–",VLOOKUP(E20,B20:D24,3,TRUE))</f>
        <v>–</v>
      </c>
    </row>
    <row r="21" spans="1:11" x14ac:dyDescent="0.25">
      <c r="A21" s="17"/>
      <c r="B21">
        <f t="shared" ref="B21:B23" si="6">K3*B$24</f>
        <v>0.8</v>
      </c>
      <c r="C21" s="13">
        <f t="shared" ref="C21:C24" si="7">B21/B$24</f>
        <v>0.1</v>
      </c>
      <c r="D21" t="s">
        <v>39</v>
      </c>
    </row>
    <row r="22" spans="1:11" x14ac:dyDescent="0.25">
      <c r="A22" s="17"/>
      <c r="B22">
        <f t="shared" si="6"/>
        <v>3.6</v>
      </c>
      <c r="C22" s="13">
        <f t="shared" si="7"/>
        <v>0.45</v>
      </c>
      <c r="D22" t="s">
        <v>37</v>
      </c>
    </row>
    <row r="23" spans="1:11" x14ac:dyDescent="0.25">
      <c r="A23" s="17"/>
      <c r="B23">
        <f t="shared" si="6"/>
        <v>6</v>
      </c>
      <c r="C23" s="13">
        <f t="shared" si="7"/>
        <v>0.75</v>
      </c>
      <c r="D23" t="s">
        <v>38</v>
      </c>
    </row>
    <row r="24" spans="1:11" x14ac:dyDescent="0.25">
      <c r="A24" s="17"/>
      <c r="B24" s="15">
        <v>8</v>
      </c>
      <c r="C24" s="13">
        <f t="shared" si="7"/>
        <v>1</v>
      </c>
      <c r="D24" t="s">
        <v>68</v>
      </c>
    </row>
    <row r="25" spans="1:11" x14ac:dyDescent="0.25">
      <c r="A25" s="17"/>
      <c r="C25" s="16"/>
      <c r="K25" s="14"/>
    </row>
    <row r="26" spans="1:11" x14ac:dyDescent="0.25">
      <c r="A26" s="17" t="s">
        <v>63</v>
      </c>
      <c r="B26">
        <f>K2*B$30</f>
        <v>0</v>
      </c>
      <c r="C26" s="13">
        <f>B26/B$30</f>
        <v>0</v>
      </c>
      <c r="D26" t="s">
        <v>10</v>
      </c>
      <c r="F26" s="149" t="e">
        <f>AVERAGE(F2,F8,F14,F20)</f>
        <v>#N/A</v>
      </c>
      <c r="G26" t="str">
        <f>IF(ISERROR(F26),"–",VLOOKUP(F26,C26:D30,2,TRUE))</f>
        <v>–</v>
      </c>
    </row>
    <row r="27" spans="1:11" x14ac:dyDescent="0.25">
      <c r="A27" s="17"/>
      <c r="B27">
        <f t="shared" ref="B27:B29" si="8">K3*B$30</f>
        <v>5</v>
      </c>
      <c r="C27" s="13">
        <f t="shared" ref="C27:C30" si="9">B27/B$30</f>
        <v>0.1</v>
      </c>
      <c r="D27" t="s">
        <v>39</v>
      </c>
    </row>
    <row r="28" spans="1:11" x14ac:dyDescent="0.25">
      <c r="A28" s="17"/>
      <c r="B28">
        <f t="shared" si="8"/>
        <v>22.5</v>
      </c>
      <c r="C28" s="13">
        <f t="shared" si="9"/>
        <v>0.45</v>
      </c>
      <c r="D28" t="s">
        <v>37</v>
      </c>
    </row>
    <row r="29" spans="1:11" x14ac:dyDescent="0.25">
      <c r="A29" s="17"/>
      <c r="B29">
        <f t="shared" si="8"/>
        <v>37.5</v>
      </c>
      <c r="C29" s="13">
        <f t="shared" si="9"/>
        <v>0.75</v>
      </c>
      <c r="D29" t="s">
        <v>38</v>
      </c>
    </row>
    <row r="30" spans="1:11" x14ac:dyDescent="0.25">
      <c r="A30" s="17"/>
      <c r="B30" s="15">
        <v>50</v>
      </c>
      <c r="C30" s="13">
        <f t="shared" si="9"/>
        <v>1</v>
      </c>
      <c r="D30" t="s">
        <v>68</v>
      </c>
    </row>
  </sheetData>
  <pageMargins left="0.7" right="0.7" top="0.75" bottom="0.75" header="0.3" footer="0.3"/>
  <pageSetup paperSize="9" orientation="portrait" horizontalDpi="4294967293" verticalDpi="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33E4F-ED2B-49EA-85A4-C417E1C4DA64}">
  <dimension ref="A1:C41"/>
  <sheetViews>
    <sheetView showGridLines="0" workbookViewId="0"/>
  </sheetViews>
  <sheetFormatPr defaultRowHeight="15" x14ac:dyDescent="0.25"/>
  <cols>
    <col min="1" max="1" width="1.42578125" customWidth="1"/>
    <col min="2" max="2" width="102.28515625" style="12" customWidth="1"/>
    <col min="3" max="3" width="1.42578125" customWidth="1"/>
  </cols>
  <sheetData>
    <row r="1" spans="1:3" s="22" customFormat="1" ht="33.75" customHeight="1" x14ac:dyDescent="0.25">
      <c r="A1" s="22" t="s">
        <v>93</v>
      </c>
      <c r="B1" s="23" t="s">
        <v>127</v>
      </c>
    </row>
    <row r="2" spans="1:3" s="22" customFormat="1" ht="26.25" customHeight="1" x14ac:dyDescent="0.25">
      <c r="A2" s="94"/>
      <c r="B2" s="95" t="str">
        <f>Form!B23</f>
        <v>1. Building public health capacity &amp; capability</v>
      </c>
      <c r="C2" s="96"/>
    </row>
    <row r="3" spans="1:3" s="22" customFormat="1" x14ac:dyDescent="0.25">
      <c r="A3" s="97"/>
      <c r="B3" s="128" t="str">
        <f>"Maturity Level: "&amp;'Maturity matrix'!$G$2</f>
        <v>Maturity Level: –</v>
      </c>
      <c r="C3" s="98"/>
    </row>
    <row r="4" spans="1:3" x14ac:dyDescent="0.25">
      <c r="A4" s="99"/>
      <c r="B4" s="152" t="str">
        <f>'Qs &amp; As'!A2&amp;" "&amp;IF(Form!B25=0,"–",Form!B25)&amp;IF(ISBLANK(Form!B27),"",":"&amp;CHAR(10)&amp;""&amp;CHAR(10)&amp;Form!B27&amp;CHAR(10))</f>
        <v>1.1 –</v>
      </c>
      <c r="C4" s="100"/>
    </row>
    <row r="5" spans="1:3" x14ac:dyDescent="0.25">
      <c r="A5" s="99"/>
      <c r="B5" s="152" t="str">
        <f>'Qs &amp; As'!A3&amp;" "&amp;IF(Form!B29=0,"–",Form!B29)&amp;IF(ISBLANK(Form!B31),"",":"&amp;CHAR(10)&amp;""&amp;CHAR(10)&amp;Form!B31&amp;CHAR(10))</f>
        <v>1.2 –</v>
      </c>
      <c r="C5" s="100"/>
    </row>
    <row r="6" spans="1:3" x14ac:dyDescent="0.25">
      <c r="A6" s="99"/>
      <c r="B6" s="152" t="str">
        <f>'Qs &amp; As'!A4&amp;" "&amp;IF(Form!B33=0,"–",Form!B33)&amp;IF(ISBLANK(Form!B35),"",":"&amp;CHAR(10)&amp;""&amp;CHAR(10)&amp;Form!B35&amp;CHAR(10))</f>
        <v>1.3 –</v>
      </c>
      <c r="C6" s="100"/>
    </row>
    <row r="7" spans="1:3" x14ac:dyDescent="0.25">
      <c r="A7" s="99"/>
      <c r="B7" s="152" t="str">
        <f>'Qs &amp; As'!A5&amp;" "&amp;IF(Form!B37=0,"–",Form!B37)&amp;IF(ISBLANK(Form!B39),"",":"&amp;CHAR(10)&amp;""&amp;CHAR(10)&amp;Form!B39&amp;CHAR(10))</f>
        <v>1.4 –</v>
      </c>
      <c r="C7" s="100"/>
    </row>
    <row r="8" spans="1:3" ht="7.5" customHeight="1" x14ac:dyDescent="0.25">
      <c r="A8" s="101"/>
      <c r="B8" s="102"/>
      <c r="C8" s="103"/>
    </row>
    <row r="10" spans="1:3" s="22" customFormat="1" ht="26.25" customHeight="1" x14ac:dyDescent="0.25">
      <c r="A10" s="113"/>
      <c r="B10" s="110" t="str">
        <f>Form!B42</f>
        <v>2. Data, insight, evidence and evaluation</v>
      </c>
      <c r="C10" s="114"/>
    </row>
    <row r="11" spans="1:3" s="22" customFormat="1" x14ac:dyDescent="0.25">
      <c r="A11" s="115"/>
      <c r="B11" s="127" t="str">
        <f>"Maturity Level: "&amp;'Maturity matrix'!$G$8</f>
        <v>Maturity Level: –</v>
      </c>
      <c r="C11" s="116"/>
    </row>
    <row r="12" spans="1:3" x14ac:dyDescent="0.25">
      <c r="A12" s="117"/>
      <c r="B12" s="111" t="str">
        <f>'Qs &amp; As'!A7&amp;" "&amp;IF(Form!B44=0,"–",Form!B44)&amp;IF(ISBLANK(Form!B46),"",":"&amp;CHAR(10)&amp;""&amp;CHAR(10)&amp;Form!B46&amp;CHAR(10))</f>
        <v>2.1 –</v>
      </c>
      <c r="C12" s="118"/>
    </row>
    <row r="13" spans="1:3" x14ac:dyDescent="0.25">
      <c r="A13" s="117"/>
      <c r="B13" s="111" t="str">
        <f>'Qs &amp; As'!A8&amp;" "&amp;IF(Form!B48=0,"–",Form!B48)&amp;IF(ISBLANK(Form!B50),"",":"&amp;CHAR(10)&amp;""&amp;CHAR(10)&amp;Form!B50&amp;CHAR(10))</f>
        <v>2.2 –</v>
      </c>
      <c r="C13" s="118"/>
    </row>
    <row r="14" spans="1:3" x14ac:dyDescent="0.25">
      <c r="A14" s="117"/>
      <c r="B14" s="111" t="str">
        <f>'Qs &amp; As'!A9&amp;" "&amp;IF(Form!B52=0,"–",Form!B52)&amp;IF(ISBLANK(Form!B54),"",":"&amp;CHAR(10)&amp;""&amp;CHAR(10)&amp;Form!B54&amp;CHAR(10))</f>
        <v>2.3 –</v>
      </c>
      <c r="C14" s="118"/>
    </row>
    <row r="15" spans="1:3" x14ac:dyDescent="0.25">
      <c r="A15" s="117"/>
      <c r="B15" s="111" t="str">
        <f>'Qs &amp; As'!A10&amp;" "&amp;IF(Form!B56=0,"–",Form!B56)&amp;IF(ISBLANK(Form!B58),"",":"&amp;CHAR(10)&amp;""&amp;CHAR(10)&amp;Form!B58&amp;CHAR(10))</f>
        <v>2.4 –</v>
      </c>
      <c r="C15" s="118"/>
    </row>
    <row r="16" spans="1:3" x14ac:dyDescent="0.25">
      <c r="A16" s="117"/>
      <c r="B16" s="111" t="str">
        <f>'Qs &amp; As'!A11&amp;" "&amp;IF(Form!B60=0,"–",Form!B60)&amp;IF(ISBLANK(Form!B62),"",":"&amp;CHAR(10)&amp;""&amp;CHAR(10)&amp;Form!B62&amp;CHAR(10))</f>
        <v>2.5 –</v>
      </c>
      <c r="C16" s="118"/>
    </row>
    <row r="17" spans="1:3" x14ac:dyDescent="0.25">
      <c r="A17" s="117"/>
      <c r="B17" s="111" t="str">
        <f>'Qs &amp; As'!A12&amp;" "&amp;IF(Form!B64=0,"–",Form!B64)&amp;IF(ISBLANK(Form!B66),"",":"&amp;CHAR(10)&amp;""&amp;CHAR(10)&amp;Form!B66&amp;CHAR(10))</f>
        <v>2.6 –</v>
      </c>
      <c r="C17" s="118"/>
    </row>
    <row r="18" spans="1:3" x14ac:dyDescent="0.25">
      <c r="A18" s="117"/>
      <c r="B18" s="111" t="str">
        <f>'Qs &amp; As'!A13&amp;" "&amp;IF(Form!B68=0,"–",Form!B68)&amp;IF(ISBLANK(Form!B70),"",":"&amp;CHAR(10)&amp;""&amp;CHAR(10)&amp;Form!B70&amp;CHAR(10))</f>
        <v>2.7 –</v>
      </c>
      <c r="C18" s="118"/>
    </row>
    <row r="19" spans="1:3" x14ac:dyDescent="0.25">
      <c r="A19" s="117"/>
      <c r="B19" s="111" t="str">
        <f>'Qs &amp; As'!A14&amp;" "&amp;IF(Form!B72=0,"–",Form!B72)&amp;IF(ISBLANK(Form!B74),"",":"&amp;CHAR(10)&amp;""&amp;CHAR(10)&amp;Form!B74&amp;CHAR(10))</f>
        <v>2.8 –</v>
      </c>
      <c r="C19" s="118"/>
    </row>
    <row r="20" spans="1:3" x14ac:dyDescent="0.25">
      <c r="A20" s="117"/>
      <c r="B20" s="111" t="str">
        <f>'Qs &amp; As'!A15&amp;" "&amp;IF(Form!B76=0,"–",Form!B76)&amp;IF(ISBLANK(Form!B78),"",":"&amp;CHAR(10)&amp;""&amp;CHAR(10)&amp;Form!B78&amp;CHAR(10))</f>
        <v>2.9 –</v>
      </c>
      <c r="C20" s="118"/>
    </row>
    <row r="21" spans="1:3" x14ac:dyDescent="0.25">
      <c r="A21" s="117"/>
      <c r="B21" s="111" t="str">
        <f>'Qs &amp; As'!A16&amp;" "&amp;IF(Form!B80=0,"–",Form!B80)&amp;IF(ISBLANK(Form!B82),"",":"&amp;CHAR(10)&amp;""&amp;CHAR(10)&amp;Form!B82&amp;CHAR(10))</f>
        <v>2.10 –</v>
      </c>
      <c r="C21" s="118"/>
    </row>
    <row r="22" spans="1:3" x14ac:dyDescent="0.25">
      <c r="A22" s="117"/>
      <c r="B22" s="111" t="str">
        <f>'Qs &amp; As'!A17&amp;" "&amp;IF(Form!B84=0,"–",Form!B84)&amp;IF(ISBLANK(Form!B86),"",":"&amp;CHAR(10)&amp;""&amp;CHAR(10)&amp;Form!B86&amp;CHAR(10))</f>
        <v>2.11 –</v>
      </c>
      <c r="C22" s="118"/>
    </row>
    <row r="23" spans="1:3" ht="7.5" customHeight="1" x14ac:dyDescent="0.25">
      <c r="A23" s="119"/>
      <c r="B23" s="112"/>
      <c r="C23" s="120"/>
    </row>
    <row r="25" spans="1:3" ht="26.25" customHeight="1" x14ac:dyDescent="0.25">
      <c r="A25" s="123"/>
      <c r="B25" s="129" t="str">
        <f>Form!B89</f>
        <v>3. Strategic leadership &amp; accountability</v>
      </c>
      <c r="C25" s="132"/>
    </row>
    <row r="26" spans="1:3" ht="15.75" x14ac:dyDescent="0.25">
      <c r="A26" s="124"/>
      <c r="B26" s="121" t="str">
        <f>"Maturity Level: "&amp;'Maturity matrix'!$G$14</f>
        <v>Maturity Level: –</v>
      </c>
      <c r="C26" s="133"/>
    </row>
    <row r="27" spans="1:3" x14ac:dyDescent="0.25">
      <c r="A27" s="124"/>
      <c r="B27" s="122" t="str">
        <f>'Qs &amp; As'!A19&amp;" "&amp;IF(Form!B91=0,"–",Form!B91)&amp;IF(ISBLANK(Form!B93),"",":"&amp;CHAR(10)&amp;""&amp;CHAR(10)&amp;Form!B93&amp;CHAR(10))</f>
        <v>3.1 –</v>
      </c>
      <c r="C27" s="133"/>
    </row>
    <row r="28" spans="1:3" x14ac:dyDescent="0.25">
      <c r="A28" s="124"/>
      <c r="B28" s="122" t="str">
        <f>'Qs &amp; As'!A20&amp;" "&amp;IF(Form!B95=0,"–",Form!B95)&amp;IF(ISBLANK(Form!B97),"",":"&amp;CHAR(10)&amp;""&amp;CHAR(10)&amp;Form!B97&amp;CHAR(10))</f>
        <v>3.2 –</v>
      </c>
      <c r="C28" s="133"/>
    </row>
    <row r="29" spans="1:3" x14ac:dyDescent="0.25">
      <c r="A29" s="124"/>
      <c r="B29" s="122" t="str">
        <f>'Qs &amp; As'!A21&amp;" "&amp;IF(Form!B99=0,"–",Form!B99)&amp;IF(ISBLANK(Form!B101),"",":"&amp;CHAR(10)&amp;""&amp;CHAR(10)&amp;Form!B101&amp;CHAR(10))</f>
        <v>3.3 –</v>
      </c>
      <c r="C29" s="133"/>
    </row>
    <row r="30" spans="1:3" x14ac:dyDescent="0.25">
      <c r="A30" s="124"/>
      <c r="B30" s="122" t="str">
        <f>'Qs &amp; As'!A22&amp;" "&amp;IF(Form!B103=0,"–",Form!B103)&amp;IF(ISBLANK(Form!B105),"",":"&amp;CHAR(10)&amp;""&amp;CHAR(10)&amp;Form!B105&amp;CHAR(10))</f>
        <v>3.4 –</v>
      </c>
      <c r="C30" s="133"/>
    </row>
    <row r="31" spans="1:3" x14ac:dyDescent="0.25">
      <c r="A31" s="124"/>
      <c r="B31" s="122" t="str">
        <f>'Qs &amp; As'!A23&amp;" "&amp;IF(Form!B107=0,"–",Form!B107)&amp;IF(ISBLANK(Form!B109),"",":"&amp;CHAR(10)&amp;""&amp;CHAR(10)&amp;Form!B109&amp;CHAR(10))</f>
        <v>3.5 –</v>
      </c>
      <c r="C31" s="133"/>
    </row>
    <row r="32" spans="1:3" x14ac:dyDescent="0.25">
      <c r="A32" s="124"/>
      <c r="B32" s="122" t="str">
        <f>'Qs &amp; As'!A24&amp;" "&amp;IF(Form!B111=0,"–",Form!B111)&amp;IF(ISBLANK(Form!B113),"",":"&amp;CHAR(10)&amp;""&amp;CHAR(10)&amp;Form!B113&amp;CHAR(10))</f>
        <v>3.6 –</v>
      </c>
      <c r="C32" s="133"/>
    </row>
    <row r="33" spans="1:3" ht="7.5" customHeight="1" x14ac:dyDescent="0.25">
      <c r="A33" s="125"/>
      <c r="B33" s="131"/>
      <c r="C33" s="134"/>
    </row>
    <row r="35" spans="1:3" ht="26.25" customHeight="1" x14ac:dyDescent="0.25">
      <c r="A35" s="137"/>
      <c r="B35" s="138" t="str">
        <f>Form!B116</f>
        <v>4. System partnerships</v>
      </c>
      <c r="C35" s="139"/>
    </row>
    <row r="36" spans="1:3" ht="15.75" x14ac:dyDescent="0.25">
      <c r="A36" s="140"/>
      <c r="B36" s="135" t="str">
        <f>"Maturity Level: "&amp;'Maturity matrix'!$G$20</f>
        <v>Maturity Level: –</v>
      </c>
      <c r="C36" s="141"/>
    </row>
    <row r="37" spans="1:3" x14ac:dyDescent="0.25">
      <c r="A37" s="140"/>
      <c r="B37" s="153" t="str">
        <f>'Qs &amp; As'!A26&amp;" "&amp;IF(Form!B118=0,"–",Form!B118)&amp;IF(ISBLANK(Form!B120),"",":"&amp;CHAR(10)&amp;""&amp;CHAR(10)&amp;Form!B120&amp;CHAR(10))</f>
        <v>4.1 –</v>
      </c>
      <c r="C37" s="141"/>
    </row>
    <row r="38" spans="1:3" x14ac:dyDescent="0.25">
      <c r="A38" s="140"/>
      <c r="B38" s="153" t="str">
        <f>'Qs &amp; As'!A27&amp;" "&amp;IF(Form!B122=0,"–",Form!B122)&amp;IF(ISBLANK(Form!B124),"",":"&amp;CHAR(10)&amp;""&amp;CHAR(10)&amp;Form!B124&amp;CHAR(10))</f>
        <v>4.2 –</v>
      </c>
      <c r="C38" s="141"/>
    </row>
    <row r="39" spans="1:3" x14ac:dyDescent="0.25">
      <c r="A39" s="140"/>
      <c r="B39" s="153" t="str">
        <f>'Qs &amp; As'!A28&amp;" "&amp;IF(Form!B126=0,"–",Form!B126)&amp;IF(ISBLANK(Form!B128),"",":"&amp;CHAR(10)&amp;""&amp;CHAR(10)&amp;Form!B128&amp;CHAR(10))</f>
        <v>4.3 –</v>
      </c>
      <c r="C39" s="141"/>
    </row>
    <row r="40" spans="1:3" x14ac:dyDescent="0.25">
      <c r="A40" s="140"/>
      <c r="B40" s="153" t="str">
        <f>'Qs &amp; As'!A29&amp;" "&amp;IF(Form!B130=0,"–",Form!B130)&amp;IF(ISBLANK(Form!B132),"",":"&amp;CHAR(10)&amp;""&amp;CHAR(10)&amp;Form!B132&amp;CHAR(10))</f>
        <v>4.4 –</v>
      </c>
      <c r="C40" s="141"/>
    </row>
    <row r="41" spans="1:3" ht="7.5" customHeight="1" x14ac:dyDescent="0.25">
      <c r="A41" s="142"/>
      <c r="B41" s="143"/>
      <c r="C41" s="144"/>
    </row>
  </sheetData>
  <sheetProtection sheet="1" objects="1" scenarios="1" selectLockedCells="1"/>
  <pageMargins left="0" right="0" top="0" bottom="0" header="0" footer="0"/>
  <pageSetup paperSize="9" orientation="portrait" horizontalDpi="4294967293"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1DBD-70DA-4FD2-A1B2-A57A30E0D2B3}">
  <dimension ref="A1:B255"/>
  <sheetViews>
    <sheetView workbookViewId="0">
      <selection activeCell="A7" sqref="A7"/>
    </sheetView>
  </sheetViews>
  <sheetFormatPr defaultRowHeight="18.75" x14ac:dyDescent="0.3"/>
  <cols>
    <col min="1" max="1" width="4.140625" style="11" bestFit="1" customWidth="1"/>
    <col min="2" max="2" width="5.5703125" style="11" bestFit="1" customWidth="1"/>
    <col min="3" max="16384" width="9.140625" style="11"/>
  </cols>
  <sheetData>
    <row r="1" spans="1:2" x14ac:dyDescent="0.3">
      <c r="A1" s="11" t="str">
        <f t="shared" ref="A1:A64" si="0">CHAR(B1)</f>
        <v>_x0001_</v>
      </c>
      <c r="B1" s="11">
        <v>1</v>
      </c>
    </row>
    <row r="2" spans="1:2" x14ac:dyDescent="0.3">
      <c r="A2" s="11" t="str">
        <f t="shared" si="0"/>
        <v>_x0002_</v>
      </c>
      <c r="B2" s="11">
        <v>2</v>
      </c>
    </row>
    <row r="3" spans="1:2" x14ac:dyDescent="0.3">
      <c r="A3" s="11" t="str">
        <f t="shared" si="0"/>
        <v>_x0003_</v>
      </c>
      <c r="B3" s="11">
        <v>3</v>
      </c>
    </row>
    <row r="4" spans="1:2" x14ac:dyDescent="0.3">
      <c r="A4" s="11" t="str">
        <f t="shared" si="0"/>
        <v>_x0004_</v>
      </c>
      <c r="B4" s="11">
        <v>4</v>
      </c>
    </row>
    <row r="5" spans="1:2" x14ac:dyDescent="0.3">
      <c r="A5" s="11" t="str">
        <f t="shared" si="0"/>
        <v>_x0005_</v>
      </c>
      <c r="B5" s="11">
        <v>5</v>
      </c>
    </row>
    <row r="6" spans="1:2" x14ac:dyDescent="0.3">
      <c r="A6" s="11" t="str">
        <f t="shared" si="0"/>
        <v>_x0006_</v>
      </c>
      <c r="B6" s="11">
        <v>6</v>
      </c>
    </row>
    <row r="7" spans="1:2" x14ac:dyDescent="0.3">
      <c r="A7" s="11" t="str">
        <f t="shared" si="0"/>
        <v>_x0007_</v>
      </c>
      <c r="B7" s="11">
        <v>7</v>
      </c>
    </row>
    <row r="8" spans="1:2" x14ac:dyDescent="0.3">
      <c r="A8" s="11" t="str">
        <f t="shared" si="0"/>
        <v>_x0008_</v>
      </c>
      <c r="B8" s="11">
        <v>8</v>
      </c>
    </row>
    <row r="9" spans="1:2" x14ac:dyDescent="0.3">
      <c r="A9" s="11" t="str">
        <f t="shared" si="0"/>
        <v xml:space="preserve">	</v>
      </c>
      <c r="B9" s="11">
        <v>9</v>
      </c>
    </row>
    <row r="10" spans="1:2" x14ac:dyDescent="0.3">
      <c r="A10" s="11" t="str">
        <f t="shared" si="0"/>
        <v xml:space="preserve">
</v>
      </c>
      <c r="B10" s="11">
        <v>10</v>
      </c>
    </row>
    <row r="11" spans="1:2" x14ac:dyDescent="0.3">
      <c r="A11" s="11" t="str">
        <f t="shared" si="0"/>
        <v>_x000B_</v>
      </c>
      <c r="B11" s="11">
        <v>11</v>
      </c>
    </row>
    <row r="12" spans="1:2" x14ac:dyDescent="0.3">
      <c r="A12" s="11" t="str">
        <f t="shared" si="0"/>
        <v>_x000C_</v>
      </c>
      <c r="B12" s="11">
        <v>12</v>
      </c>
    </row>
    <row r="13" spans="1:2" x14ac:dyDescent="0.3">
      <c r="A13" s="11" t="str">
        <f t="shared" si="0"/>
        <v>_x000D_</v>
      </c>
      <c r="B13" s="11">
        <v>13</v>
      </c>
    </row>
    <row r="14" spans="1:2" x14ac:dyDescent="0.3">
      <c r="A14" s="11" t="str">
        <f t="shared" si="0"/>
        <v>_x000E_</v>
      </c>
      <c r="B14" s="11">
        <v>14</v>
      </c>
    </row>
    <row r="15" spans="1:2" x14ac:dyDescent="0.3">
      <c r="A15" s="11" t="str">
        <f t="shared" si="0"/>
        <v>_x000F_</v>
      </c>
      <c r="B15" s="11">
        <v>15</v>
      </c>
    </row>
    <row r="16" spans="1:2" x14ac:dyDescent="0.3">
      <c r="A16" s="11" t="str">
        <f t="shared" si="0"/>
        <v>_x0010_</v>
      </c>
      <c r="B16" s="11">
        <v>16</v>
      </c>
    </row>
    <row r="17" spans="1:2" x14ac:dyDescent="0.3">
      <c r="A17" s="11" t="str">
        <f t="shared" si="0"/>
        <v>_x0011_</v>
      </c>
      <c r="B17" s="11">
        <v>17</v>
      </c>
    </row>
    <row r="18" spans="1:2" x14ac:dyDescent="0.3">
      <c r="A18" s="11" t="str">
        <f t="shared" si="0"/>
        <v>_x0012_</v>
      </c>
      <c r="B18" s="11">
        <v>18</v>
      </c>
    </row>
    <row r="19" spans="1:2" x14ac:dyDescent="0.3">
      <c r="A19" s="11" t="str">
        <f t="shared" si="0"/>
        <v>_x0013_</v>
      </c>
      <c r="B19" s="11">
        <v>19</v>
      </c>
    </row>
    <row r="20" spans="1:2" x14ac:dyDescent="0.3">
      <c r="A20" s="11" t="str">
        <f t="shared" si="0"/>
        <v>_x0014_</v>
      </c>
      <c r="B20" s="11">
        <v>20</v>
      </c>
    </row>
    <row r="21" spans="1:2" x14ac:dyDescent="0.3">
      <c r="A21" s="11" t="str">
        <f t="shared" si="0"/>
        <v>_x0015_</v>
      </c>
      <c r="B21" s="11">
        <v>21</v>
      </c>
    </row>
    <row r="22" spans="1:2" x14ac:dyDescent="0.3">
      <c r="A22" s="11" t="str">
        <f t="shared" si="0"/>
        <v>_x0016_</v>
      </c>
      <c r="B22" s="11">
        <v>22</v>
      </c>
    </row>
    <row r="23" spans="1:2" x14ac:dyDescent="0.3">
      <c r="A23" s="11" t="str">
        <f t="shared" si="0"/>
        <v>_x0017_</v>
      </c>
      <c r="B23" s="11">
        <v>23</v>
      </c>
    </row>
    <row r="24" spans="1:2" x14ac:dyDescent="0.3">
      <c r="A24" s="11" t="str">
        <f t="shared" si="0"/>
        <v>_x0018_</v>
      </c>
      <c r="B24" s="11">
        <v>24</v>
      </c>
    </row>
    <row r="25" spans="1:2" x14ac:dyDescent="0.3">
      <c r="A25" s="11" t="str">
        <f t="shared" si="0"/>
        <v>_x0019_</v>
      </c>
      <c r="B25" s="11">
        <v>25</v>
      </c>
    </row>
    <row r="26" spans="1:2" x14ac:dyDescent="0.3">
      <c r="A26" s="11" t="str">
        <f t="shared" si="0"/>
        <v>_x001A_</v>
      </c>
      <c r="B26" s="11">
        <v>26</v>
      </c>
    </row>
    <row r="27" spans="1:2" x14ac:dyDescent="0.3">
      <c r="A27" s="11" t="str">
        <f t="shared" si="0"/>
        <v>_x001B_</v>
      </c>
      <c r="B27" s="11">
        <v>27</v>
      </c>
    </row>
    <row r="28" spans="1:2" x14ac:dyDescent="0.3">
      <c r="A28" s="11" t="str">
        <f t="shared" si="0"/>
        <v>_x001C_</v>
      </c>
      <c r="B28" s="11">
        <v>28</v>
      </c>
    </row>
    <row r="29" spans="1:2" x14ac:dyDescent="0.3">
      <c r="A29" s="11" t="str">
        <f t="shared" si="0"/>
        <v>_x001D_</v>
      </c>
      <c r="B29" s="11">
        <v>29</v>
      </c>
    </row>
    <row r="30" spans="1:2" x14ac:dyDescent="0.3">
      <c r="A30" s="11" t="str">
        <f t="shared" si="0"/>
        <v>_x001E_</v>
      </c>
      <c r="B30" s="11">
        <v>30</v>
      </c>
    </row>
    <row r="31" spans="1:2" x14ac:dyDescent="0.3">
      <c r="A31" s="11" t="str">
        <f t="shared" si="0"/>
        <v>_x001F_</v>
      </c>
      <c r="B31" s="11">
        <v>31</v>
      </c>
    </row>
    <row r="32" spans="1:2" x14ac:dyDescent="0.3">
      <c r="A32" s="11" t="str">
        <f t="shared" si="0"/>
        <v xml:space="preserve"> </v>
      </c>
      <c r="B32" s="11">
        <v>32</v>
      </c>
    </row>
    <row r="33" spans="1:2" x14ac:dyDescent="0.3">
      <c r="A33" s="11" t="str">
        <f t="shared" si="0"/>
        <v>!</v>
      </c>
      <c r="B33" s="11">
        <v>33</v>
      </c>
    </row>
    <row r="34" spans="1:2" x14ac:dyDescent="0.3">
      <c r="A34" s="11" t="str">
        <f t="shared" si="0"/>
        <v>"</v>
      </c>
      <c r="B34" s="11">
        <v>34</v>
      </c>
    </row>
    <row r="35" spans="1:2" x14ac:dyDescent="0.3">
      <c r="A35" s="11" t="str">
        <f t="shared" si="0"/>
        <v>#</v>
      </c>
      <c r="B35" s="11">
        <v>35</v>
      </c>
    </row>
    <row r="36" spans="1:2" x14ac:dyDescent="0.3">
      <c r="A36" s="11" t="str">
        <f t="shared" si="0"/>
        <v>$</v>
      </c>
      <c r="B36" s="11">
        <v>36</v>
      </c>
    </row>
    <row r="37" spans="1:2" x14ac:dyDescent="0.3">
      <c r="A37" s="11" t="str">
        <f t="shared" si="0"/>
        <v>%</v>
      </c>
      <c r="B37" s="11">
        <v>37</v>
      </c>
    </row>
    <row r="38" spans="1:2" x14ac:dyDescent="0.3">
      <c r="A38" s="11" t="str">
        <f t="shared" si="0"/>
        <v>&amp;</v>
      </c>
      <c r="B38" s="11">
        <v>38</v>
      </c>
    </row>
    <row r="39" spans="1:2" x14ac:dyDescent="0.3">
      <c r="A39" s="11" t="str">
        <f t="shared" si="0"/>
        <v>'</v>
      </c>
      <c r="B39" s="11">
        <v>39</v>
      </c>
    </row>
    <row r="40" spans="1:2" x14ac:dyDescent="0.3">
      <c r="A40" s="11" t="str">
        <f t="shared" si="0"/>
        <v>(</v>
      </c>
      <c r="B40" s="11">
        <v>40</v>
      </c>
    </row>
    <row r="41" spans="1:2" x14ac:dyDescent="0.3">
      <c r="A41" s="11" t="str">
        <f t="shared" si="0"/>
        <v>)</v>
      </c>
      <c r="B41" s="11">
        <v>41</v>
      </c>
    </row>
    <row r="42" spans="1:2" x14ac:dyDescent="0.3">
      <c r="A42" s="11" t="str">
        <f t="shared" si="0"/>
        <v>*</v>
      </c>
      <c r="B42" s="11">
        <v>42</v>
      </c>
    </row>
    <row r="43" spans="1:2" x14ac:dyDescent="0.3">
      <c r="A43" s="11" t="str">
        <f t="shared" si="0"/>
        <v>+</v>
      </c>
      <c r="B43" s="11">
        <v>43</v>
      </c>
    </row>
    <row r="44" spans="1:2" x14ac:dyDescent="0.3">
      <c r="A44" s="11" t="str">
        <f t="shared" si="0"/>
        <v>,</v>
      </c>
      <c r="B44" s="11">
        <v>44</v>
      </c>
    </row>
    <row r="45" spans="1:2" x14ac:dyDescent="0.3">
      <c r="A45" s="11" t="str">
        <f t="shared" si="0"/>
        <v>-</v>
      </c>
      <c r="B45" s="11">
        <v>45</v>
      </c>
    </row>
    <row r="46" spans="1:2" x14ac:dyDescent="0.3">
      <c r="A46" s="11" t="str">
        <f t="shared" si="0"/>
        <v>.</v>
      </c>
      <c r="B46" s="11">
        <v>46</v>
      </c>
    </row>
    <row r="47" spans="1:2" x14ac:dyDescent="0.3">
      <c r="A47" s="11" t="str">
        <f t="shared" si="0"/>
        <v>/</v>
      </c>
      <c r="B47" s="11">
        <v>47</v>
      </c>
    </row>
    <row r="48" spans="1:2" x14ac:dyDescent="0.3">
      <c r="A48" s="11" t="str">
        <f t="shared" si="0"/>
        <v>0</v>
      </c>
      <c r="B48" s="11">
        <v>48</v>
      </c>
    </row>
    <row r="49" spans="1:2" x14ac:dyDescent="0.3">
      <c r="A49" s="11" t="str">
        <f t="shared" si="0"/>
        <v>1</v>
      </c>
      <c r="B49" s="11">
        <v>49</v>
      </c>
    </row>
    <row r="50" spans="1:2" x14ac:dyDescent="0.3">
      <c r="A50" s="11" t="str">
        <f t="shared" si="0"/>
        <v>2</v>
      </c>
      <c r="B50" s="11">
        <v>50</v>
      </c>
    </row>
    <row r="51" spans="1:2" x14ac:dyDescent="0.3">
      <c r="A51" s="11" t="str">
        <f t="shared" si="0"/>
        <v>3</v>
      </c>
      <c r="B51" s="11">
        <v>51</v>
      </c>
    </row>
    <row r="52" spans="1:2" x14ac:dyDescent="0.3">
      <c r="A52" s="11" t="str">
        <f t="shared" si="0"/>
        <v>4</v>
      </c>
      <c r="B52" s="11">
        <v>52</v>
      </c>
    </row>
    <row r="53" spans="1:2" x14ac:dyDescent="0.3">
      <c r="A53" s="11" t="str">
        <f t="shared" si="0"/>
        <v>5</v>
      </c>
      <c r="B53" s="11">
        <v>53</v>
      </c>
    </row>
    <row r="54" spans="1:2" x14ac:dyDescent="0.3">
      <c r="A54" s="11" t="str">
        <f t="shared" si="0"/>
        <v>6</v>
      </c>
      <c r="B54" s="11">
        <v>54</v>
      </c>
    </row>
    <row r="55" spans="1:2" x14ac:dyDescent="0.3">
      <c r="A55" s="11" t="str">
        <f t="shared" si="0"/>
        <v>7</v>
      </c>
      <c r="B55" s="11">
        <v>55</v>
      </c>
    </row>
    <row r="56" spans="1:2" x14ac:dyDescent="0.3">
      <c r="A56" s="11" t="str">
        <f t="shared" si="0"/>
        <v>8</v>
      </c>
      <c r="B56" s="11">
        <v>56</v>
      </c>
    </row>
    <row r="57" spans="1:2" x14ac:dyDescent="0.3">
      <c r="A57" s="11" t="str">
        <f t="shared" si="0"/>
        <v>9</v>
      </c>
      <c r="B57" s="11">
        <v>57</v>
      </c>
    </row>
    <row r="58" spans="1:2" x14ac:dyDescent="0.3">
      <c r="A58" s="11" t="str">
        <f t="shared" si="0"/>
        <v>:</v>
      </c>
      <c r="B58" s="11">
        <v>58</v>
      </c>
    </row>
    <row r="59" spans="1:2" x14ac:dyDescent="0.3">
      <c r="A59" s="11" t="str">
        <f t="shared" si="0"/>
        <v>;</v>
      </c>
      <c r="B59" s="11">
        <v>59</v>
      </c>
    </row>
    <row r="60" spans="1:2" x14ac:dyDescent="0.3">
      <c r="A60" s="11" t="str">
        <f t="shared" si="0"/>
        <v>&lt;</v>
      </c>
      <c r="B60" s="11">
        <v>60</v>
      </c>
    </row>
    <row r="61" spans="1:2" x14ac:dyDescent="0.3">
      <c r="A61" s="11" t="str">
        <f t="shared" si="0"/>
        <v>=</v>
      </c>
      <c r="B61" s="11">
        <v>61</v>
      </c>
    </row>
    <row r="62" spans="1:2" x14ac:dyDescent="0.3">
      <c r="A62" s="11" t="str">
        <f t="shared" si="0"/>
        <v>&gt;</v>
      </c>
      <c r="B62" s="11">
        <v>62</v>
      </c>
    </row>
    <row r="63" spans="1:2" x14ac:dyDescent="0.3">
      <c r="A63" s="11" t="str">
        <f t="shared" si="0"/>
        <v>?</v>
      </c>
      <c r="B63" s="11">
        <v>63</v>
      </c>
    </row>
    <row r="64" spans="1:2" x14ac:dyDescent="0.3">
      <c r="A64" s="11" t="str">
        <f t="shared" si="0"/>
        <v>@</v>
      </c>
      <c r="B64" s="11">
        <v>64</v>
      </c>
    </row>
    <row r="65" spans="1:2" x14ac:dyDescent="0.3">
      <c r="A65" s="11" t="str">
        <f t="shared" ref="A65:A128" si="1">CHAR(B65)</f>
        <v>A</v>
      </c>
      <c r="B65" s="11">
        <v>65</v>
      </c>
    </row>
    <row r="66" spans="1:2" x14ac:dyDescent="0.3">
      <c r="A66" s="11" t="str">
        <f t="shared" si="1"/>
        <v>B</v>
      </c>
      <c r="B66" s="11">
        <v>66</v>
      </c>
    </row>
    <row r="67" spans="1:2" x14ac:dyDescent="0.3">
      <c r="A67" s="11" t="str">
        <f t="shared" si="1"/>
        <v>C</v>
      </c>
      <c r="B67" s="11">
        <v>67</v>
      </c>
    </row>
    <row r="68" spans="1:2" x14ac:dyDescent="0.3">
      <c r="A68" s="11" t="str">
        <f t="shared" si="1"/>
        <v>D</v>
      </c>
      <c r="B68" s="11">
        <v>68</v>
      </c>
    </row>
    <row r="69" spans="1:2" x14ac:dyDescent="0.3">
      <c r="A69" s="11" t="str">
        <f t="shared" si="1"/>
        <v>E</v>
      </c>
      <c r="B69" s="11">
        <v>69</v>
      </c>
    </row>
    <row r="70" spans="1:2" x14ac:dyDescent="0.3">
      <c r="A70" s="11" t="str">
        <f t="shared" si="1"/>
        <v>F</v>
      </c>
      <c r="B70" s="11">
        <v>70</v>
      </c>
    </row>
    <row r="71" spans="1:2" x14ac:dyDescent="0.3">
      <c r="A71" s="11" t="str">
        <f t="shared" si="1"/>
        <v>G</v>
      </c>
      <c r="B71" s="11">
        <v>71</v>
      </c>
    </row>
    <row r="72" spans="1:2" x14ac:dyDescent="0.3">
      <c r="A72" s="11" t="str">
        <f t="shared" si="1"/>
        <v>H</v>
      </c>
      <c r="B72" s="11">
        <v>72</v>
      </c>
    </row>
    <row r="73" spans="1:2" x14ac:dyDescent="0.3">
      <c r="A73" s="11" t="str">
        <f t="shared" si="1"/>
        <v>I</v>
      </c>
      <c r="B73" s="11">
        <v>73</v>
      </c>
    </row>
    <row r="74" spans="1:2" x14ac:dyDescent="0.3">
      <c r="A74" s="11" t="str">
        <f t="shared" si="1"/>
        <v>J</v>
      </c>
      <c r="B74" s="11">
        <v>74</v>
      </c>
    </row>
    <row r="75" spans="1:2" x14ac:dyDescent="0.3">
      <c r="A75" s="11" t="str">
        <f t="shared" si="1"/>
        <v>K</v>
      </c>
      <c r="B75" s="11">
        <v>75</v>
      </c>
    </row>
    <row r="76" spans="1:2" x14ac:dyDescent="0.3">
      <c r="A76" s="11" t="str">
        <f t="shared" si="1"/>
        <v>L</v>
      </c>
      <c r="B76" s="11">
        <v>76</v>
      </c>
    </row>
    <row r="77" spans="1:2" x14ac:dyDescent="0.3">
      <c r="A77" s="11" t="str">
        <f t="shared" si="1"/>
        <v>M</v>
      </c>
      <c r="B77" s="11">
        <v>77</v>
      </c>
    </row>
    <row r="78" spans="1:2" x14ac:dyDescent="0.3">
      <c r="A78" s="11" t="str">
        <f t="shared" si="1"/>
        <v>N</v>
      </c>
      <c r="B78" s="11">
        <v>78</v>
      </c>
    </row>
    <row r="79" spans="1:2" x14ac:dyDescent="0.3">
      <c r="A79" s="11" t="str">
        <f t="shared" si="1"/>
        <v>O</v>
      </c>
      <c r="B79" s="11">
        <v>79</v>
      </c>
    </row>
    <row r="80" spans="1:2" x14ac:dyDescent="0.3">
      <c r="A80" s="11" t="str">
        <f t="shared" si="1"/>
        <v>P</v>
      </c>
      <c r="B80" s="11">
        <v>80</v>
      </c>
    </row>
    <row r="81" spans="1:2" x14ac:dyDescent="0.3">
      <c r="A81" s="11" t="str">
        <f t="shared" si="1"/>
        <v>Q</v>
      </c>
      <c r="B81" s="11">
        <v>81</v>
      </c>
    </row>
    <row r="82" spans="1:2" x14ac:dyDescent="0.3">
      <c r="A82" s="11" t="str">
        <f t="shared" si="1"/>
        <v>R</v>
      </c>
      <c r="B82" s="11">
        <v>82</v>
      </c>
    </row>
    <row r="83" spans="1:2" x14ac:dyDescent="0.3">
      <c r="A83" s="11" t="str">
        <f t="shared" si="1"/>
        <v>S</v>
      </c>
      <c r="B83" s="11">
        <v>83</v>
      </c>
    </row>
    <row r="84" spans="1:2" x14ac:dyDescent="0.3">
      <c r="A84" s="11" t="str">
        <f t="shared" si="1"/>
        <v>T</v>
      </c>
      <c r="B84" s="11">
        <v>84</v>
      </c>
    </row>
    <row r="85" spans="1:2" x14ac:dyDescent="0.3">
      <c r="A85" s="11" t="str">
        <f t="shared" si="1"/>
        <v>U</v>
      </c>
      <c r="B85" s="11">
        <v>85</v>
      </c>
    </row>
    <row r="86" spans="1:2" x14ac:dyDescent="0.3">
      <c r="A86" s="11" t="str">
        <f t="shared" si="1"/>
        <v>V</v>
      </c>
      <c r="B86" s="11">
        <v>86</v>
      </c>
    </row>
    <row r="87" spans="1:2" x14ac:dyDescent="0.3">
      <c r="A87" s="11" t="str">
        <f t="shared" si="1"/>
        <v>W</v>
      </c>
      <c r="B87" s="11">
        <v>87</v>
      </c>
    </row>
    <row r="88" spans="1:2" x14ac:dyDescent="0.3">
      <c r="A88" s="11" t="str">
        <f t="shared" si="1"/>
        <v>X</v>
      </c>
      <c r="B88" s="11">
        <v>88</v>
      </c>
    </row>
    <row r="89" spans="1:2" x14ac:dyDescent="0.3">
      <c r="A89" s="11" t="str">
        <f t="shared" si="1"/>
        <v>Y</v>
      </c>
      <c r="B89" s="11">
        <v>89</v>
      </c>
    </row>
    <row r="90" spans="1:2" x14ac:dyDescent="0.3">
      <c r="A90" s="11" t="str">
        <f t="shared" si="1"/>
        <v>Z</v>
      </c>
      <c r="B90" s="11">
        <v>90</v>
      </c>
    </row>
    <row r="91" spans="1:2" x14ac:dyDescent="0.3">
      <c r="A91" s="11" t="str">
        <f t="shared" si="1"/>
        <v>[</v>
      </c>
      <c r="B91" s="11">
        <v>91</v>
      </c>
    </row>
    <row r="92" spans="1:2" x14ac:dyDescent="0.3">
      <c r="A92" s="11" t="str">
        <f t="shared" si="1"/>
        <v>\</v>
      </c>
      <c r="B92" s="11">
        <v>92</v>
      </c>
    </row>
    <row r="93" spans="1:2" x14ac:dyDescent="0.3">
      <c r="A93" s="11" t="str">
        <f t="shared" si="1"/>
        <v>]</v>
      </c>
      <c r="B93" s="11">
        <v>93</v>
      </c>
    </row>
    <row r="94" spans="1:2" x14ac:dyDescent="0.3">
      <c r="A94" s="11" t="str">
        <f t="shared" si="1"/>
        <v>^</v>
      </c>
      <c r="B94" s="11">
        <v>94</v>
      </c>
    </row>
    <row r="95" spans="1:2" x14ac:dyDescent="0.3">
      <c r="A95" s="11" t="str">
        <f t="shared" si="1"/>
        <v>_</v>
      </c>
      <c r="B95" s="11">
        <v>95</v>
      </c>
    </row>
    <row r="96" spans="1:2" x14ac:dyDescent="0.3">
      <c r="A96" s="11" t="str">
        <f t="shared" si="1"/>
        <v>`</v>
      </c>
      <c r="B96" s="11">
        <v>96</v>
      </c>
    </row>
    <row r="97" spans="1:2" x14ac:dyDescent="0.3">
      <c r="A97" s="11" t="str">
        <f t="shared" si="1"/>
        <v>a</v>
      </c>
      <c r="B97" s="11">
        <v>97</v>
      </c>
    </row>
    <row r="98" spans="1:2" x14ac:dyDescent="0.3">
      <c r="A98" s="11" t="str">
        <f t="shared" si="1"/>
        <v>b</v>
      </c>
      <c r="B98" s="11">
        <v>98</v>
      </c>
    </row>
    <row r="99" spans="1:2" x14ac:dyDescent="0.3">
      <c r="A99" s="11" t="str">
        <f t="shared" si="1"/>
        <v>c</v>
      </c>
      <c r="B99" s="11">
        <v>99</v>
      </c>
    </row>
    <row r="100" spans="1:2" x14ac:dyDescent="0.3">
      <c r="A100" s="11" t="str">
        <f t="shared" si="1"/>
        <v>d</v>
      </c>
      <c r="B100" s="11">
        <v>100</v>
      </c>
    </row>
    <row r="101" spans="1:2" x14ac:dyDescent="0.3">
      <c r="A101" s="11" t="str">
        <f t="shared" si="1"/>
        <v>e</v>
      </c>
      <c r="B101" s="11">
        <v>101</v>
      </c>
    </row>
    <row r="102" spans="1:2" x14ac:dyDescent="0.3">
      <c r="A102" s="11" t="str">
        <f t="shared" si="1"/>
        <v>f</v>
      </c>
      <c r="B102" s="11">
        <v>102</v>
      </c>
    </row>
    <row r="103" spans="1:2" x14ac:dyDescent="0.3">
      <c r="A103" s="11" t="str">
        <f t="shared" si="1"/>
        <v>g</v>
      </c>
      <c r="B103" s="11">
        <v>103</v>
      </c>
    </row>
    <row r="104" spans="1:2" x14ac:dyDescent="0.3">
      <c r="A104" s="11" t="str">
        <f t="shared" si="1"/>
        <v>h</v>
      </c>
      <c r="B104" s="11">
        <v>104</v>
      </c>
    </row>
    <row r="105" spans="1:2" x14ac:dyDescent="0.3">
      <c r="A105" s="11" t="str">
        <f t="shared" si="1"/>
        <v>i</v>
      </c>
      <c r="B105" s="11">
        <v>105</v>
      </c>
    </row>
    <row r="106" spans="1:2" x14ac:dyDescent="0.3">
      <c r="A106" s="11" t="str">
        <f t="shared" si="1"/>
        <v>j</v>
      </c>
      <c r="B106" s="11">
        <v>106</v>
      </c>
    </row>
    <row r="107" spans="1:2" x14ac:dyDescent="0.3">
      <c r="A107" s="11" t="str">
        <f t="shared" si="1"/>
        <v>k</v>
      </c>
      <c r="B107" s="11">
        <v>107</v>
      </c>
    </row>
    <row r="108" spans="1:2" x14ac:dyDescent="0.3">
      <c r="A108" s="11" t="str">
        <f t="shared" si="1"/>
        <v>l</v>
      </c>
      <c r="B108" s="11">
        <v>108</v>
      </c>
    </row>
    <row r="109" spans="1:2" x14ac:dyDescent="0.3">
      <c r="A109" s="11" t="str">
        <f t="shared" si="1"/>
        <v>m</v>
      </c>
      <c r="B109" s="11">
        <v>109</v>
      </c>
    </row>
    <row r="110" spans="1:2" x14ac:dyDescent="0.3">
      <c r="A110" s="11" t="str">
        <f t="shared" si="1"/>
        <v>n</v>
      </c>
      <c r="B110" s="11">
        <v>110</v>
      </c>
    </row>
    <row r="111" spans="1:2" x14ac:dyDescent="0.3">
      <c r="A111" s="11" t="str">
        <f t="shared" si="1"/>
        <v>o</v>
      </c>
      <c r="B111" s="11">
        <v>111</v>
      </c>
    </row>
    <row r="112" spans="1:2" x14ac:dyDescent="0.3">
      <c r="A112" s="11" t="str">
        <f t="shared" si="1"/>
        <v>p</v>
      </c>
      <c r="B112" s="11">
        <v>112</v>
      </c>
    </row>
    <row r="113" spans="1:2" x14ac:dyDescent="0.3">
      <c r="A113" s="11" t="str">
        <f t="shared" si="1"/>
        <v>q</v>
      </c>
      <c r="B113" s="11">
        <v>113</v>
      </c>
    </row>
    <row r="114" spans="1:2" x14ac:dyDescent="0.3">
      <c r="A114" s="11" t="str">
        <f t="shared" si="1"/>
        <v>r</v>
      </c>
      <c r="B114" s="11">
        <v>114</v>
      </c>
    </row>
    <row r="115" spans="1:2" x14ac:dyDescent="0.3">
      <c r="A115" s="11" t="str">
        <f t="shared" si="1"/>
        <v>s</v>
      </c>
      <c r="B115" s="11">
        <v>115</v>
      </c>
    </row>
    <row r="116" spans="1:2" x14ac:dyDescent="0.3">
      <c r="A116" s="11" t="str">
        <f t="shared" si="1"/>
        <v>t</v>
      </c>
      <c r="B116" s="11">
        <v>116</v>
      </c>
    </row>
    <row r="117" spans="1:2" x14ac:dyDescent="0.3">
      <c r="A117" s="11" t="str">
        <f t="shared" si="1"/>
        <v>u</v>
      </c>
      <c r="B117" s="11">
        <v>117</v>
      </c>
    </row>
    <row r="118" spans="1:2" x14ac:dyDescent="0.3">
      <c r="A118" s="11" t="str">
        <f t="shared" si="1"/>
        <v>v</v>
      </c>
      <c r="B118" s="11">
        <v>118</v>
      </c>
    </row>
    <row r="119" spans="1:2" x14ac:dyDescent="0.3">
      <c r="A119" s="11" t="str">
        <f t="shared" si="1"/>
        <v>w</v>
      </c>
      <c r="B119" s="11">
        <v>119</v>
      </c>
    </row>
    <row r="120" spans="1:2" x14ac:dyDescent="0.3">
      <c r="A120" s="11" t="str">
        <f t="shared" si="1"/>
        <v>x</v>
      </c>
      <c r="B120" s="11">
        <v>120</v>
      </c>
    </row>
    <row r="121" spans="1:2" x14ac:dyDescent="0.3">
      <c r="A121" s="11" t="str">
        <f t="shared" si="1"/>
        <v>y</v>
      </c>
      <c r="B121" s="11">
        <v>121</v>
      </c>
    </row>
    <row r="122" spans="1:2" x14ac:dyDescent="0.3">
      <c r="A122" s="11" t="str">
        <f t="shared" si="1"/>
        <v>z</v>
      </c>
      <c r="B122" s="11">
        <v>122</v>
      </c>
    </row>
    <row r="123" spans="1:2" x14ac:dyDescent="0.3">
      <c r="A123" s="11" t="str">
        <f t="shared" si="1"/>
        <v>{</v>
      </c>
      <c r="B123" s="11">
        <v>123</v>
      </c>
    </row>
    <row r="124" spans="1:2" x14ac:dyDescent="0.3">
      <c r="A124" s="11" t="str">
        <f t="shared" si="1"/>
        <v>|</v>
      </c>
      <c r="B124" s="11">
        <v>124</v>
      </c>
    </row>
    <row r="125" spans="1:2" x14ac:dyDescent="0.3">
      <c r="A125" s="11" t="str">
        <f t="shared" si="1"/>
        <v>}</v>
      </c>
      <c r="B125" s="11">
        <v>125</v>
      </c>
    </row>
    <row r="126" spans="1:2" x14ac:dyDescent="0.3">
      <c r="A126" s="11" t="str">
        <f t="shared" si="1"/>
        <v>~</v>
      </c>
      <c r="B126" s="11">
        <v>126</v>
      </c>
    </row>
    <row r="127" spans="1:2" x14ac:dyDescent="0.3">
      <c r="A127" s="11" t="str">
        <f t="shared" si="1"/>
        <v></v>
      </c>
      <c r="B127" s="11">
        <v>127</v>
      </c>
    </row>
    <row r="128" spans="1:2" x14ac:dyDescent="0.3">
      <c r="A128" s="11" t="str">
        <f t="shared" si="1"/>
        <v>€</v>
      </c>
      <c r="B128" s="11">
        <v>128</v>
      </c>
    </row>
    <row r="129" spans="1:2" x14ac:dyDescent="0.3">
      <c r="A129" s="11" t="str">
        <f t="shared" ref="A129:A192" si="2">CHAR(B129)</f>
        <v></v>
      </c>
      <c r="B129" s="11">
        <v>129</v>
      </c>
    </row>
    <row r="130" spans="1:2" x14ac:dyDescent="0.3">
      <c r="A130" s="11" t="str">
        <f t="shared" si="2"/>
        <v>‚</v>
      </c>
      <c r="B130" s="11">
        <v>130</v>
      </c>
    </row>
    <row r="131" spans="1:2" x14ac:dyDescent="0.3">
      <c r="A131" s="11" t="str">
        <f t="shared" si="2"/>
        <v>ƒ</v>
      </c>
      <c r="B131" s="11">
        <v>131</v>
      </c>
    </row>
    <row r="132" spans="1:2" x14ac:dyDescent="0.3">
      <c r="A132" s="11" t="str">
        <f t="shared" si="2"/>
        <v>„</v>
      </c>
      <c r="B132" s="11">
        <v>132</v>
      </c>
    </row>
    <row r="133" spans="1:2" x14ac:dyDescent="0.3">
      <c r="A133" s="11" t="str">
        <f t="shared" si="2"/>
        <v>…</v>
      </c>
      <c r="B133" s="11">
        <v>133</v>
      </c>
    </row>
    <row r="134" spans="1:2" x14ac:dyDescent="0.3">
      <c r="A134" s="11" t="str">
        <f t="shared" si="2"/>
        <v>†</v>
      </c>
      <c r="B134" s="11">
        <v>134</v>
      </c>
    </row>
    <row r="135" spans="1:2" x14ac:dyDescent="0.3">
      <c r="A135" s="11" t="str">
        <f t="shared" si="2"/>
        <v>‡</v>
      </c>
      <c r="B135" s="11">
        <v>135</v>
      </c>
    </row>
    <row r="136" spans="1:2" x14ac:dyDescent="0.3">
      <c r="A136" s="11" t="str">
        <f t="shared" si="2"/>
        <v>ˆ</v>
      </c>
      <c r="B136" s="11">
        <v>136</v>
      </c>
    </row>
    <row r="137" spans="1:2" x14ac:dyDescent="0.3">
      <c r="A137" s="11" t="str">
        <f t="shared" si="2"/>
        <v>‰</v>
      </c>
      <c r="B137" s="11">
        <v>137</v>
      </c>
    </row>
    <row r="138" spans="1:2" x14ac:dyDescent="0.3">
      <c r="A138" s="11" t="str">
        <f t="shared" si="2"/>
        <v>Š</v>
      </c>
      <c r="B138" s="11">
        <v>138</v>
      </c>
    </row>
    <row r="139" spans="1:2" x14ac:dyDescent="0.3">
      <c r="A139" s="11" t="str">
        <f t="shared" si="2"/>
        <v>‹</v>
      </c>
      <c r="B139" s="11">
        <v>139</v>
      </c>
    </row>
    <row r="140" spans="1:2" x14ac:dyDescent="0.3">
      <c r="A140" s="11" t="str">
        <f t="shared" si="2"/>
        <v>Œ</v>
      </c>
      <c r="B140" s="11">
        <v>140</v>
      </c>
    </row>
    <row r="141" spans="1:2" x14ac:dyDescent="0.3">
      <c r="A141" s="11" t="str">
        <f t="shared" si="2"/>
        <v></v>
      </c>
      <c r="B141" s="11">
        <v>141</v>
      </c>
    </row>
    <row r="142" spans="1:2" x14ac:dyDescent="0.3">
      <c r="A142" s="11" t="str">
        <f t="shared" si="2"/>
        <v>Ž</v>
      </c>
      <c r="B142" s="11">
        <v>142</v>
      </c>
    </row>
    <row r="143" spans="1:2" x14ac:dyDescent="0.3">
      <c r="A143" s="11" t="str">
        <f t="shared" si="2"/>
        <v></v>
      </c>
      <c r="B143" s="11">
        <v>143</v>
      </c>
    </row>
    <row r="144" spans="1:2" x14ac:dyDescent="0.3">
      <c r="A144" s="11" t="str">
        <f t="shared" si="2"/>
        <v></v>
      </c>
      <c r="B144" s="11">
        <v>144</v>
      </c>
    </row>
    <row r="145" spans="1:2" x14ac:dyDescent="0.3">
      <c r="A145" s="11" t="str">
        <f t="shared" si="2"/>
        <v>‘</v>
      </c>
      <c r="B145" s="11">
        <v>145</v>
      </c>
    </row>
    <row r="146" spans="1:2" x14ac:dyDescent="0.3">
      <c r="A146" s="11" t="str">
        <f t="shared" si="2"/>
        <v>’</v>
      </c>
      <c r="B146" s="11">
        <v>146</v>
      </c>
    </row>
    <row r="147" spans="1:2" x14ac:dyDescent="0.3">
      <c r="A147" s="11" t="str">
        <f t="shared" si="2"/>
        <v>“</v>
      </c>
      <c r="B147" s="11">
        <v>147</v>
      </c>
    </row>
    <row r="148" spans="1:2" x14ac:dyDescent="0.3">
      <c r="A148" s="11" t="str">
        <f t="shared" si="2"/>
        <v>”</v>
      </c>
      <c r="B148" s="11">
        <v>148</v>
      </c>
    </row>
    <row r="149" spans="1:2" x14ac:dyDescent="0.3">
      <c r="A149" s="11" t="str">
        <f t="shared" si="2"/>
        <v>•</v>
      </c>
      <c r="B149" s="11">
        <v>149</v>
      </c>
    </row>
    <row r="150" spans="1:2" x14ac:dyDescent="0.3">
      <c r="A150" s="11" t="str">
        <f t="shared" si="2"/>
        <v>–</v>
      </c>
      <c r="B150" s="11">
        <v>150</v>
      </c>
    </row>
    <row r="151" spans="1:2" x14ac:dyDescent="0.3">
      <c r="A151" s="11" t="str">
        <f t="shared" si="2"/>
        <v>—</v>
      </c>
      <c r="B151" s="11">
        <v>151</v>
      </c>
    </row>
    <row r="152" spans="1:2" x14ac:dyDescent="0.3">
      <c r="A152" s="11" t="str">
        <f t="shared" si="2"/>
        <v>˜</v>
      </c>
      <c r="B152" s="11">
        <v>152</v>
      </c>
    </row>
    <row r="153" spans="1:2" x14ac:dyDescent="0.3">
      <c r="A153" s="11" t="str">
        <f t="shared" si="2"/>
        <v>™</v>
      </c>
      <c r="B153" s="11">
        <v>153</v>
      </c>
    </row>
    <row r="154" spans="1:2" x14ac:dyDescent="0.3">
      <c r="A154" s="11" t="str">
        <f t="shared" si="2"/>
        <v>š</v>
      </c>
      <c r="B154" s="11">
        <v>154</v>
      </c>
    </row>
    <row r="155" spans="1:2" x14ac:dyDescent="0.3">
      <c r="A155" s="11" t="str">
        <f t="shared" si="2"/>
        <v>›</v>
      </c>
      <c r="B155" s="11">
        <v>155</v>
      </c>
    </row>
    <row r="156" spans="1:2" x14ac:dyDescent="0.3">
      <c r="A156" s="11" t="str">
        <f t="shared" si="2"/>
        <v>œ</v>
      </c>
      <c r="B156" s="11">
        <v>156</v>
      </c>
    </row>
    <row r="157" spans="1:2" x14ac:dyDescent="0.3">
      <c r="A157" s="11" t="str">
        <f t="shared" si="2"/>
        <v></v>
      </c>
      <c r="B157" s="11">
        <v>157</v>
      </c>
    </row>
    <row r="158" spans="1:2" x14ac:dyDescent="0.3">
      <c r="A158" s="11" t="str">
        <f t="shared" si="2"/>
        <v>ž</v>
      </c>
      <c r="B158" s="11">
        <v>158</v>
      </c>
    </row>
    <row r="159" spans="1:2" x14ac:dyDescent="0.3">
      <c r="A159" s="11" t="str">
        <f t="shared" si="2"/>
        <v>Ÿ</v>
      </c>
      <c r="B159" s="11">
        <v>159</v>
      </c>
    </row>
    <row r="160" spans="1:2" x14ac:dyDescent="0.3">
      <c r="A160" s="11" t="str">
        <f t="shared" si="2"/>
        <v> </v>
      </c>
      <c r="B160" s="11">
        <v>160</v>
      </c>
    </row>
    <row r="161" spans="1:2" x14ac:dyDescent="0.3">
      <c r="A161" s="11" t="str">
        <f t="shared" si="2"/>
        <v>¡</v>
      </c>
      <c r="B161" s="11">
        <v>161</v>
      </c>
    </row>
    <row r="162" spans="1:2" x14ac:dyDescent="0.3">
      <c r="A162" s="11" t="str">
        <f t="shared" si="2"/>
        <v>¢</v>
      </c>
      <c r="B162" s="11">
        <v>162</v>
      </c>
    </row>
    <row r="163" spans="1:2" x14ac:dyDescent="0.3">
      <c r="A163" s="11" t="str">
        <f t="shared" si="2"/>
        <v>£</v>
      </c>
      <c r="B163" s="11">
        <v>163</v>
      </c>
    </row>
    <row r="164" spans="1:2" x14ac:dyDescent="0.3">
      <c r="A164" s="11" t="str">
        <f t="shared" si="2"/>
        <v>¤</v>
      </c>
      <c r="B164" s="11">
        <v>164</v>
      </c>
    </row>
    <row r="165" spans="1:2" x14ac:dyDescent="0.3">
      <c r="A165" s="11" t="str">
        <f t="shared" si="2"/>
        <v>¥</v>
      </c>
      <c r="B165" s="11">
        <v>165</v>
      </c>
    </row>
    <row r="166" spans="1:2" x14ac:dyDescent="0.3">
      <c r="A166" s="11" t="str">
        <f t="shared" si="2"/>
        <v>¦</v>
      </c>
      <c r="B166" s="11">
        <v>166</v>
      </c>
    </row>
    <row r="167" spans="1:2" x14ac:dyDescent="0.3">
      <c r="A167" s="11" t="str">
        <f t="shared" si="2"/>
        <v>§</v>
      </c>
      <c r="B167" s="11">
        <v>167</v>
      </c>
    </row>
    <row r="168" spans="1:2" x14ac:dyDescent="0.3">
      <c r="A168" s="11" t="str">
        <f t="shared" si="2"/>
        <v>¨</v>
      </c>
      <c r="B168" s="11">
        <v>168</v>
      </c>
    </row>
    <row r="169" spans="1:2" x14ac:dyDescent="0.3">
      <c r="A169" s="11" t="str">
        <f t="shared" si="2"/>
        <v>©</v>
      </c>
      <c r="B169" s="11">
        <v>169</v>
      </c>
    </row>
    <row r="170" spans="1:2" x14ac:dyDescent="0.3">
      <c r="A170" s="11" t="str">
        <f t="shared" si="2"/>
        <v>ª</v>
      </c>
      <c r="B170" s="11">
        <v>170</v>
      </c>
    </row>
    <row r="171" spans="1:2" x14ac:dyDescent="0.3">
      <c r="A171" s="11" t="str">
        <f t="shared" si="2"/>
        <v>«</v>
      </c>
      <c r="B171" s="11">
        <v>171</v>
      </c>
    </row>
    <row r="172" spans="1:2" x14ac:dyDescent="0.3">
      <c r="A172" s="11" t="str">
        <f t="shared" si="2"/>
        <v>¬</v>
      </c>
      <c r="B172" s="11">
        <v>172</v>
      </c>
    </row>
    <row r="173" spans="1:2" x14ac:dyDescent="0.3">
      <c r="A173" s="11" t="str">
        <f t="shared" si="2"/>
        <v>­</v>
      </c>
      <c r="B173" s="11">
        <v>173</v>
      </c>
    </row>
    <row r="174" spans="1:2" x14ac:dyDescent="0.3">
      <c r="A174" s="11" t="str">
        <f t="shared" si="2"/>
        <v>®</v>
      </c>
      <c r="B174" s="11">
        <v>174</v>
      </c>
    </row>
    <row r="175" spans="1:2" x14ac:dyDescent="0.3">
      <c r="A175" s="11" t="str">
        <f t="shared" si="2"/>
        <v>¯</v>
      </c>
      <c r="B175" s="11">
        <v>175</v>
      </c>
    </row>
    <row r="176" spans="1:2" x14ac:dyDescent="0.3">
      <c r="A176" s="11" t="str">
        <f t="shared" si="2"/>
        <v>°</v>
      </c>
      <c r="B176" s="11">
        <v>176</v>
      </c>
    </row>
    <row r="177" spans="1:2" x14ac:dyDescent="0.3">
      <c r="A177" s="11" t="str">
        <f t="shared" si="2"/>
        <v>±</v>
      </c>
      <c r="B177" s="11">
        <v>177</v>
      </c>
    </row>
    <row r="178" spans="1:2" x14ac:dyDescent="0.3">
      <c r="A178" s="11" t="str">
        <f t="shared" si="2"/>
        <v>²</v>
      </c>
      <c r="B178" s="11">
        <v>178</v>
      </c>
    </row>
    <row r="179" spans="1:2" x14ac:dyDescent="0.3">
      <c r="A179" s="11" t="str">
        <f t="shared" si="2"/>
        <v>³</v>
      </c>
      <c r="B179" s="11">
        <v>179</v>
      </c>
    </row>
    <row r="180" spans="1:2" x14ac:dyDescent="0.3">
      <c r="A180" s="11" t="str">
        <f t="shared" si="2"/>
        <v>´</v>
      </c>
      <c r="B180" s="11">
        <v>180</v>
      </c>
    </row>
    <row r="181" spans="1:2" x14ac:dyDescent="0.3">
      <c r="A181" s="11" t="str">
        <f t="shared" si="2"/>
        <v>µ</v>
      </c>
      <c r="B181" s="11">
        <v>181</v>
      </c>
    </row>
    <row r="182" spans="1:2" x14ac:dyDescent="0.3">
      <c r="A182" s="11" t="str">
        <f t="shared" si="2"/>
        <v>¶</v>
      </c>
      <c r="B182" s="11">
        <v>182</v>
      </c>
    </row>
    <row r="183" spans="1:2" x14ac:dyDescent="0.3">
      <c r="A183" s="11" t="str">
        <f t="shared" si="2"/>
        <v>·</v>
      </c>
      <c r="B183" s="11">
        <v>183</v>
      </c>
    </row>
    <row r="184" spans="1:2" x14ac:dyDescent="0.3">
      <c r="A184" s="11" t="str">
        <f t="shared" si="2"/>
        <v>¸</v>
      </c>
      <c r="B184" s="11">
        <v>184</v>
      </c>
    </row>
    <row r="185" spans="1:2" x14ac:dyDescent="0.3">
      <c r="A185" s="11" t="str">
        <f t="shared" si="2"/>
        <v>¹</v>
      </c>
      <c r="B185" s="11">
        <v>185</v>
      </c>
    </row>
    <row r="186" spans="1:2" x14ac:dyDescent="0.3">
      <c r="A186" s="11" t="str">
        <f t="shared" si="2"/>
        <v>º</v>
      </c>
      <c r="B186" s="11">
        <v>186</v>
      </c>
    </row>
    <row r="187" spans="1:2" x14ac:dyDescent="0.3">
      <c r="A187" s="11" t="str">
        <f t="shared" si="2"/>
        <v>»</v>
      </c>
      <c r="B187" s="11">
        <v>187</v>
      </c>
    </row>
    <row r="188" spans="1:2" x14ac:dyDescent="0.3">
      <c r="A188" s="11" t="str">
        <f t="shared" si="2"/>
        <v>¼</v>
      </c>
      <c r="B188" s="11">
        <v>188</v>
      </c>
    </row>
    <row r="189" spans="1:2" x14ac:dyDescent="0.3">
      <c r="A189" s="11" t="str">
        <f t="shared" si="2"/>
        <v>½</v>
      </c>
      <c r="B189" s="11">
        <v>189</v>
      </c>
    </row>
    <row r="190" spans="1:2" x14ac:dyDescent="0.3">
      <c r="A190" s="11" t="str">
        <f t="shared" si="2"/>
        <v>¾</v>
      </c>
      <c r="B190" s="11">
        <v>190</v>
      </c>
    </row>
    <row r="191" spans="1:2" x14ac:dyDescent="0.3">
      <c r="A191" s="11" t="str">
        <f t="shared" si="2"/>
        <v>¿</v>
      </c>
      <c r="B191" s="11">
        <v>191</v>
      </c>
    </row>
    <row r="192" spans="1:2" x14ac:dyDescent="0.3">
      <c r="A192" s="11" t="str">
        <f t="shared" si="2"/>
        <v>À</v>
      </c>
      <c r="B192" s="11">
        <v>192</v>
      </c>
    </row>
    <row r="193" spans="1:2" x14ac:dyDescent="0.3">
      <c r="A193" s="11" t="str">
        <f t="shared" ref="A193:A255" si="3">CHAR(B193)</f>
        <v>Á</v>
      </c>
      <c r="B193" s="11">
        <v>193</v>
      </c>
    </row>
    <row r="194" spans="1:2" x14ac:dyDescent="0.3">
      <c r="A194" s="11" t="str">
        <f t="shared" si="3"/>
        <v>Â</v>
      </c>
      <c r="B194" s="11">
        <v>194</v>
      </c>
    </row>
    <row r="195" spans="1:2" x14ac:dyDescent="0.3">
      <c r="A195" s="11" t="str">
        <f t="shared" si="3"/>
        <v>Ã</v>
      </c>
      <c r="B195" s="11">
        <v>195</v>
      </c>
    </row>
    <row r="196" spans="1:2" x14ac:dyDescent="0.3">
      <c r="A196" s="11" t="str">
        <f t="shared" si="3"/>
        <v>Ä</v>
      </c>
      <c r="B196" s="11">
        <v>196</v>
      </c>
    </row>
    <row r="197" spans="1:2" x14ac:dyDescent="0.3">
      <c r="A197" s="11" t="str">
        <f t="shared" si="3"/>
        <v>Å</v>
      </c>
      <c r="B197" s="11">
        <v>197</v>
      </c>
    </row>
    <row r="198" spans="1:2" x14ac:dyDescent="0.3">
      <c r="A198" s="11" t="str">
        <f t="shared" si="3"/>
        <v>Æ</v>
      </c>
      <c r="B198" s="11">
        <v>198</v>
      </c>
    </row>
    <row r="199" spans="1:2" x14ac:dyDescent="0.3">
      <c r="A199" s="11" t="str">
        <f t="shared" si="3"/>
        <v>Ç</v>
      </c>
      <c r="B199" s="11">
        <v>199</v>
      </c>
    </row>
    <row r="200" spans="1:2" x14ac:dyDescent="0.3">
      <c r="A200" s="11" t="str">
        <f t="shared" si="3"/>
        <v>È</v>
      </c>
      <c r="B200" s="11">
        <v>200</v>
      </c>
    </row>
    <row r="201" spans="1:2" x14ac:dyDescent="0.3">
      <c r="A201" s="11" t="str">
        <f t="shared" si="3"/>
        <v>É</v>
      </c>
      <c r="B201" s="11">
        <v>201</v>
      </c>
    </row>
    <row r="202" spans="1:2" x14ac:dyDescent="0.3">
      <c r="A202" s="11" t="str">
        <f t="shared" si="3"/>
        <v>Ê</v>
      </c>
      <c r="B202" s="11">
        <v>202</v>
      </c>
    </row>
    <row r="203" spans="1:2" x14ac:dyDescent="0.3">
      <c r="A203" s="11" t="str">
        <f t="shared" si="3"/>
        <v>Ë</v>
      </c>
      <c r="B203" s="11">
        <v>203</v>
      </c>
    </row>
    <row r="204" spans="1:2" x14ac:dyDescent="0.3">
      <c r="A204" s="11" t="str">
        <f t="shared" si="3"/>
        <v>Ì</v>
      </c>
      <c r="B204" s="11">
        <v>204</v>
      </c>
    </row>
    <row r="205" spans="1:2" x14ac:dyDescent="0.3">
      <c r="A205" s="11" t="str">
        <f t="shared" si="3"/>
        <v>Í</v>
      </c>
      <c r="B205" s="11">
        <v>205</v>
      </c>
    </row>
    <row r="206" spans="1:2" x14ac:dyDescent="0.3">
      <c r="A206" s="11" t="str">
        <f t="shared" si="3"/>
        <v>Î</v>
      </c>
      <c r="B206" s="11">
        <v>206</v>
      </c>
    </row>
    <row r="207" spans="1:2" x14ac:dyDescent="0.3">
      <c r="A207" s="11" t="str">
        <f t="shared" si="3"/>
        <v>Ï</v>
      </c>
      <c r="B207" s="11">
        <v>207</v>
      </c>
    </row>
    <row r="208" spans="1:2" x14ac:dyDescent="0.3">
      <c r="A208" s="11" t="str">
        <f t="shared" si="3"/>
        <v>Ð</v>
      </c>
      <c r="B208" s="11">
        <v>208</v>
      </c>
    </row>
    <row r="209" spans="1:2" x14ac:dyDescent="0.3">
      <c r="A209" s="11" t="str">
        <f t="shared" si="3"/>
        <v>Ñ</v>
      </c>
      <c r="B209" s="11">
        <v>209</v>
      </c>
    </row>
    <row r="210" spans="1:2" x14ac:dyDescent="0.3">
      <c r="A210" s="11" t="str">
        <f t="shared" si="3"/>
        <v>Ò</v>
      </c>
      <c r="B210" s="11">
        <v>210</v>
      </c>
    </row>
    <row r="211" spans="1:2" x14ac:dyDescent="0.3">
      <c r="A211" s="11" t="str">
        <f t="shared" si="3"/>
        <v>Ó</v>
      </c>
      <c r="B211" s="11">
        <v>211</v>
      </c>
    </row>
    <row r="212" spans="1:2" x14ac:dyDescent="0.3">
      <c r="A212" s="11" t="str">
        <f t="shared" si="3"/>
        <v>Ô</v>
      </c>
      <c r="B212" s="11">
        <v>212</v>
      </c>
    </row>
    <row r="213" spans="1:2" x14ac:dyDescent="0.3">
      <c r="A213" s="11" t="str">
        <f t="shared" si="3"/>
        <v>Õ</v>
      </c>
      <c r="B213" s="11">
        <v>213</v>
      </c>
    </row>
    <row r="214" spans="1:2" x14ac:dyDescent="0.3">
      <c r="A214" s="11" t="str">
        <f t="shared" si="3"/>
        <v>Ö</v>
      </c>
      <c r="B214" s="11">
        <v>214</v>
      </c>
    </row>
    <row r="215" spans="1:2" x14ac:dyDescent="0.3">
      <c r="A215" s="11" t="str">
        <f t="shared" si="3"/>
        <v>×</v>
      </c>
      <c r="B215" s="11">
        <v>215</v>
      </c>
    </row>
    <row r="216" spans="1:2" x14ac:dyDescent="0.3">
      <c r="A216" s="11" t="str">
        <f t="shared" si="3"/>
        <v>Ø</v>
      </c>
      <c r="B216" s="11">
        <v>216</v>
      </c>
    </row>
    <row r="217" spans="1:2" x14ac:dyDescent="0.3">
      <c r="A217" s="11" t="str">
        <f t="shared" si="3"/>
        <v>Ù</v>
      </c>
      <c r="B217" s="11">
        <v>217</v>
      </c>
    </row>
    <row r="218" spans="1:2" x14ac:dyDescent="0.3">
      <c r="A218" s="11" t="str">
        <f t="shared" si="3"/>
        <v>Ú</v>
      </c>
      <c r="B218" s="11">
        <v>218</v>
      </c>
    </row>
    <row r="219" spans="1:2" x14ac:dyDescent="0.3">
      <c r="A219" s="11" t="str">
        <f t="shared" si="3"/>
        <v>Û</v>
      </c>
      <c r="B219" s="11">
        <v>219</v>
      </c>
    </row>
    <row r="220" spans="1:2" x14ac:dyDescent="0.3">
      <c r="A220" s="11" t="str">
        <f t="shared" si="3"/>
        <v>Ü</v>
      </c>
      <c r="B220" s="11">
        <v>220</v>
      </c>
    </row>
    <row r="221" spans="1:2" x14ac:dyDescent="0.3">
      <c r="A221" s="11" t="str">
        <f t="shared" si="3"/>
        <v>Ý</v>
      </c>
      <c r="B221" s="11">
        <v>221</v>
      </c>
    </row>
    <row r="222" spans="1:2" x14ac:dyDescent="0.3">
      <c r="A222" s="11" t="str">
        <f t="shared" si="3"/>
        <v>Þ</v>
      </c>
      <c r="B222" s="11">
        <v>222</v>
      </c>
    </row>
    <row r="223" spans="1:2" x14ac:dyDescent="0.3">
      <c r="A223" s="11" t="str">
        <f t="shared" si="3"/>
        <v>ß</v>
      </c>
      <c r="B223" s="11">
        <v>223</v>
      </c>
    </row>
    <row r="224" spans="1:2" x14ac:dyDescent="0.3">
      <c r="A224" s="11" t="str">
        <f t="shared" si="3"/>
        <v>à</v>
      </c>
      <c r="B224" s="11">
        <v>224</v>
      </c>
    </row>
    <row r="225" spans="1:2" x14ac:dyDescent="0.3">
      <c r="A225" s="11" t="str">
        <f t="shared" si="3"/>
        <v>á</v>
      </c>
      <c r="B225" s="11">
        <v>225</v>
      </c>
    </row>
    <row r="226" spans="1:2" x14ac:dyDescent="0.3">
      <c r="A226" s="11" t="str">
        <f t="shared" si="3"/>
        <v>â</v>
      </c>
      <c r="B226" s="11">
        <v>226</v>
      </c>
    </row>
    <row r="227" spans="1:2" x14ac:dyDescent="0.3">
      <c r="A227" s="11" t="str">
        <f t="shared" si="3"/>
        <v>ã</v>
      </c>
      <c r="B227" s="11">
        <v>227</v>
      </c>
    </row>
    <row r="228" spans="1:2" x14ac:dyDescent="0.3">
      <c r="A228" s="11" t="str">
        <f t="shared" si="3"/>
        <v>ä</v>
      </c>
      <c r="B228" s="11">
        <v>228</v>
      </c>
    </row>
    <row r="229" spans="1:2" x14ac:dyDescent="0.3">
      <c r="A229" s="11" t="str">
        <f t="shared" si="3"/>
        <v>å</v>
      </c>
      <c r="B229" s="11">
        <v>229</v>
      </c>
    </row>
    <row r="230" spans="1:2" x14ac:dyDescent="0.3">
      <c r="A230" s="11" t="str">
        <f t="shared" si="3"/>
        <v>æ</v>
      </c>
      <c r="B230" s="11">
        <v>230</v>
      </c>
    </row>
    <row r="231" spans="1:2" x14ac:dyDescent="0.3">
      <c r="A231" s="11" t="str">
        <f t="shared" si="3"/>
        <v>ç</v>
      </c>
      <c r="B231" s="11">
        <v>231</v>
      </c>
    </row>
    <row r="232" spans="1:2" x14ac:dyDescent="0.3">
      <c r="A232" s="11" t="str">
        <f t="shared" si="3"/>
        <v>è</v>
      </c>
      <c r="B232" s="11">
        <v>232</v>
      </c>
    </row>
    <row r="233" spans="1:2" x14ac:dyDescent="0.3">
      <c r="A233" s="11" t="str">
        <f t="shared" si="3"/>
        <v>é</v>
      </c>
      <c r="B233" s="11">
        <v>233</v>
      </c>
    </row>
    <row r="234" spans="1:2" x14ac:dyDescent="0.3">
      <c r="A234" s="11" t="str">
        <f t="shared" si="3"/>
        <v>ê</v>
      </c>
      <c r="B234" s="11">
        <v>234</v>
      </c>
    </row>
    <row r="235" spans="1:2" x14ac:dyDescent="0.3">
      <c r="A235" s="11" t="str">
        <f t="shared" si="3"/>
        <v>ë</v>
      </c>
      <c r="B235" s="11">
        <v>235</v>
      </c>
    </row>
    <row r="236" spans="1:2" x14ac:dyDescent="0.3">
      <c r="A236" s="11" t="str">
        <f t="shared" si="3"/>
        <v>ì</v>
      </c>
      <c r="B236" s="11">
        <v>236</v>
      </c>
    </row>
    <row r="237" spans="1:2" x14ac:dyDescent="0.3">
      <c r="A237" s="11" t="str">
        <f t="shared" si="3"/>
        <v>í</v>
      </c>
      <c r="B237" s="11">
        <v>237</v>
      </c>
    </row>
    <row r="238" spans="1:2" x14ac:dyDescent="0.3">
      <c r="A238" s="11" t="str">
        <f t="shared" si="3"/>
        <v>î</v>
      </c>
      <c r="B238" s="11">
        <v>238</v>
      </c>
    </row>
    <row r="239" spans="1:2" x14ac:dyDescent="0.3">
      <c r="A239" s="11" t="str">
        <f t="shared" si="3"/>
        <v>ï</v>
      </c>
      <c r="B239" s="11">
        <v>239</v>
      </c>
    </row>
    <row r="240" spans="1:2" x14ac:dyDescent="0.3">
      <c r="A240" s="11" t="str">
        <f t="shared" si="3"/>
        <v>ð</v>
      </c>
      <c r="B240" s="11">
        <v>240</v>
      </c>
    </row>
    <row r="241" spans="1:2" x14ac:dyDescent="0.3">
      <c r="A241" s="11" t="str">
        <f t="shared" si="3"/>
        <v>ñ</v>
      </c>
      <c r="B241" s="11">
        <v>241</v>
      </c>
    </row>
    <row r="242" spans="1:2" x14ac:dyDescent="0.3">
      <c r="A242" s="11" t="str">
        <f t="shared" si="3"/>
        <v>ò</v>
      </c>
      <c r="B242" s="11">
        <v>242</v>
      </c>
    </row>
    <row r="243" spans="1:2" x14ac:dyDescent="0.3">
      <c r="A243" s="11" t="str">
        <f t="shared" si="3"/>
        <v>ó</v>
      </c>
      <c r="B243" s="11">
        <v>243</v>
      </c>
    </row>
    <row r="244" spans="1:2" x14ac:dyDescent="0.3">
      <c r="A244" s="11" t="str">
        <f t="shared" si="3"/>
        <v>ô</v>
      </c>
      <c r="B244" s="11">
        <v>244</v>
      </c>
    </row>
    <row r="245" spans="1:2" x14ac:dyDescent="0.3">
      <c r="A245" s="11" t="str">
        <f t="shared" si="3"/>
        <v>õ</v>
      </c>
      <c r="B245" s="11">
        <v>245</v>
      </c>
    </row>
    <row r="246" spans="1:2" x14ac:dyDescent="0.3">
      <c r="A246" s="11" t="str">
        <f t="shared" si="3"/>
        <v>ö</v>
      </c>
      <c r="B246" s="11">
        <v>246</v>
      </c>
    </row>
    <row r="247" spans="1:2" x14ac:dyDescent="0.3">
      <c r="A247" s="11" t="str">
        <f t="shared" si="3"/>
        <v>÷</v>
      </c>
      <c r="B247" s="11">
        <v>247</v>
      </c>
    </row>
    <row r="248" spans="1:2" x14ac:dyDescent="0.3">
      <c r="A248" s="11" t="str">
        <f t="shared" si="3"/>
        <v>ø</v>
      </c>
      <c r="B248" s="11">
        <v>248</v>
      </c>
    </row>
    <row r="249" spans="1:2" x14ac:dyDescent="0.3">
      <c r="A249" s="11" t="str">
        <f t="shared" si="3"/>
        <v>ù</v>
      </c>
      <c r="B249" s="11">
        <v>249</v>
      </c>
    </row>
    <row r="250" spans="1:2" x14ac:dyDescent="0.3">
      <c r="A250" s="11" t="str">
        <f t="shared" si="3"/>
        <v>ú</v>
      </c>
      <c r="B250" s="11">
        <v>250</v>
      </c>
    </row>
    <row r="251" spans="1:2" x14ac:dyDescent="0.3">
      <c r="A251" s="11" t="str">
        <f t="shared" si="3"/>
        <v>û</v>
      </c>
      <c r="B251" s="11">
        <v>251</v>
      </c>
    </row>
    <row r="252" spans="1:2" x14ac:dyDescent="0.3">
      <c r="A252" s="11" t="str">
        <f t="shared" si="3"/>
        <v>ü</v>
      </c>
      <c r="B252" s="11">
        <v>252</v>
      </c>
    </row>
    <row r="253" spans="1:2" x14ac:dyDescent="0.3">
      <c r="A253" s="11" t="str">
        <f t="shared" si="3"/>
        <v>ý</v>
      </c>
      <c r="B253" s="11">
        <v>253</v>
      </c>
    </row>
    <row r="254" spans="1:2" x14ac:dyDescent="0.3">
      <c r="A254" s="11" t="str">
        <f t="shared" si="3"/>
        <v>þ</v>
      </c>
      <c r="B254" s="11">
        <v>254</v>
      </c>
    </row>
    <row r="255" spans="1:2" x14ac:dyDescent="0.3">
      <c r="A255" s="11" t="str">
        <f t="shared" si="3"/>
        <v>ÿ</v>
      </c>
      <c r="B255" s="11">
        <v>255</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9751E-7734-4184-A864-6D37E1C027F3}">
  <dimension ref="A1:E31"/>
  <sheetViews>
    <sheetView workbookViewId="0">
      <selection activeCell="B2" sqref="B2"/>
    </sheetView>
  </sheetViews>
  <sheetFormatPr defaultRowHeight="15" x14ac:dyDescent="0.25"/>
  <cols>
    <col min="1" max="1" width="9.140625" style="154"/>
    <col min="2" max="5" width="47" style="6" customWidth="1"/>
    <col min="6" max="16384" width="9.140625" style="6"/>
  </cols>
  <sheetData>
    <row r="1" spans="1:5" x14ac:dyDescent="0.25">
      <c r="B1" s="7" t="s">
        <v>48</v>
      </c>
      <c r="C1" s="7">
        <v>0</v>
      </c>
      <c r="D1" s="7">
        <v>1</v>
      </c>
      <c r="E1" s="7">
        <v>2</v>
      </c>
    </row>
    <row r="2" spans="1:5" ht="60" x14ac:dyDescent="0.25">
      <c r="A2" s="154">
        <v>1.1000000000000001</v>
      </c>
      <c r="B2" s="6" t="s">
        <v>19</v>
      </c>
      <c r="C2" s="5" t="s">
        <v>28</v>
      </c>
      <c r="D2" s="6" t="s">
        <v>27</v>
      </c>
      <c r="E2" s="6" t="s">
        <v>26</v>
      </c>
    </row>
    <row r="3" spans="1:5" ht="60" x14ac:dyDescent="0.25">
      <c r="A3" s="154">
        <v>1.2</v>
      </c>
      <c r="B3" s="6" t="s">
        <v>20</v>
      </c>
      <c r="C3" s="5" t="s">
        <v>29</v>
      </c>
      <c r="D3" s="6" t="s">
        <v>30</v>
      </c>
      <c r="E3" s="6" t="s">
        <v>31</v>
      </c>
    </row>
    <row r="4" spans="1:5" ht="75" x14ac:dyDescent="0.25">
      <c r="A4" s="154">
        <v>1.3</v>
      </c>
      <c r="B4" s="6" t="s">
        <v>0</v>
      </c>
      <c r="C4" s="5" t="s">
        <v>32</v>
      </c>
      <c r="D4" s="6" t="s">
        <v>133</v>
      </c>
      <c r="E4" s="6" t="s">
        <v>33</v>
      </c>
    </row>
    <row r="5" spans="1:5" ht="75" x14ac:dyDescent="0.25">
      <c r="A5" s="154">
        <v>1.4</v>
      </c>
      <c r="B5" s="6" t="s">
        <v>24</v>
      </c>
      <c r="C5" s="5" t="s">
        <v>134</v>
      </c>
      <c r="D5" s="6" t="s">
        <v>135</v>
      </c>
      <c r="E5" s="6" t="s">
        <v>136</v>
      </c>
    </row>
    <row r="6" spans="1:5" ht="15.75" x14ac:dyDescent="0.25">
      <c r="B6" s="8"/>
      <c r="C6" s="8"/>
      <c r="D6" s="9"/>
      <c r="E6" s="9"/>
    </row>
    <row r="7" spans="1:5" ht="45" x14ac:dyDescent="0.25">
      <c r="A7" s="154">
        <v>2.1</v>
      </c>
      <c r="B7" s="6" t="s">
        <v>16</v>
      </c>
      <c r="C7" s="5" t="s">
        <v>138</v>
      </c>
      <c r="D7" s="6" t="s">
        <v>139</v>
      </c>
      <c r="E7" s="6" t="s">
        <v>140</v>
      </c>
    </row>
    <row r="8" spans="1:5" ht="75" x14ac:dyDescent="0.25">
      <c r="A8" s="154">
        <v>2.2000000000000002</v>
      </c>
      <c r="B8" s="6" t="s">
        <v>74</v>
      </c>
      <c r="C8" s="5" t="s">
        <v>34</v>
      </c>
      <c r="D8" s="6" t="s">
        <v>137</v>
      </c>
      <c r="E8" s="6" t="s">
        <v>35</v>
      </c>
    </row>
    <row r="9" spans="1:5" ht="47.25" x14ac:dyDescent="0.25">
      <c r="A9" s="154">
        <v>2.2999999999999998</v>
      </c>
      <c r="B9" s="6" t="s">
        <v>17</v>
      </c>
      <c r="C9" s="5" t="s">
        <v>141</v>
      </c>
      <c r="D9" s="6" t="s">
        <v>142</v>
      </c>
      <c r="E9" s="6" t="s">
        <v>143</v>
      </c>
    </row>
    <row r="10" spans="1:5" ht="60" x14ac:dyDescent="0.25">
      <c r="A10" s="154">
        <v>2.4</v>
      </c>
      <c r="B10" s="6" t="s">
        <v>85</v>
      </c>
      <c r="C10" s="5" t="s">
        <v>144</v>
      </c>
      <c r="D10" s="6" t="s">
        <v>145</v>
      </c>
      <c r="E10" s="6" t="s">
        <v>36</v>
      </c>
    </row>
    <row r="11" spans="1:5" ht="45" x14ac:dyDescent="0.25">
      <c r="A11" s="154">
        <v>2.5</v>
      </c>
      <c r="B11" s="6" t="s">
        <v>50</v>
      </c>
      <c r="C11" s="5" t="s">
        <v>41</v>
      </c>
      <c r="D11" s="6" t="s">
        <v>146</v>
      </c>
      <c r="E11" s="6" t="s">
        <v>147</v>
      </c>
    </row>
    <row r="12" spans="1:5" ht="45" x14ac:dyDescent="0.25">
      <c r="A12" s="154">
        <v>2.6</v>
      </c>
      <c r="B12" s="6" t="s">
        <v>86</v>
      </c>
      <c r="C12" s="5" t="s">
        <v>51</v>
      </c>
      <c r="D12" s="6" t="s">
        <v>52</v>
      </c>
      <c r="E12" s="6" t="s">
        <v>42</v>
      </c>
    </row>
    <row r="13" spans="1:5" ht="60" x14ac:dyDescent="0.25">
      <c r="A13" s="154">
        <v>2.7</v>
      </c>
      <c r="B13" s="6" t="s">
        <v>21</v>
      </c>
      <c r="C13" s="5" t="s">
        <v>43</v>
      </c>
      <c r="D13" s="6" t="s">
        <v>44</v>
      </c>
      <c r="E13" s="6" t="s">
        <v>124</v>
      </c>
    </row>
    <row r="14" spans="1:5" ht="75" x14ac:dyDescent="0.25">
      <c r="A14" s="154">
        <v>2.8</v>
      </c>
      <c r="B14" s="6" t="s">
        <v>3</v>
      </c>
      <c r="C14" s="5" t="s">
        <v>148</v>
      </c>
      <c r="D14" s="6" t="s">
        <v>149</v>
      </c>
      <c r="E14" s="6" t="s">
        <v>150</v>
      </c>
    </row>
    <row r="15" spans="1:5" ht="94.5" x14ac:dyDescent="0.25">
      <c r="A15" s="154" t="s">
        <v>176</v>
      </c>
      <c r="B15" s="6" t="s">
        <v>18</v>
      </c>
      <c r="C15" s="5" t="s">
        <v>151</v>
      </c>
      <c r="D15" s="6" t="s">
        <v>75</v>
      </c>
      <c r="E15" s="6" t="s">
        <v>152</v>
      </c>
    </row>
    <row r="16" spans="1:5" ht="75" x14ac:dyDescent="0.25">
      <c r="A16" s="154" t="s">
        <v>175</v>
      </c>
      <c r="B16" s="6" t="s">
        <v>76</v>
      </c>
      <c r="C16" s="5" t="s">
        <v>153</v>
      </c>
      <c r="D16" s="6" t="s">
        <v>154</v>
      </c>
      <c r="E16" s="6" t="s">
        <v>155</v>
      </c>
    </row>
    <row r="17" spans="1:5" ht="75" x14ac:dyDescent="0.25">
      <c r="A17" s="154" t="s">
        <v>177</v>
      </c>
      <c r="B17" s="6" t="s">
        <v>77</v>
      </c>
      <c r="C17" s="5" t="s">
        <v>87</v>
      </c>
      <c r="D17" s="6" t="s">
        <v>156</v>
      </c>
      <c r="E17" s="6" t="s">
        <v>125</v>
      </c>
    </row>
    <row r="18" spans="1:5" ht="15.75" x14ac:dyDescent="0.25">
      <c r="B18" s="8"/>
      <c r="C18" s="8"/>
      <c r="D18" s="9"/>
      <c r="E18" s="9"/>
    </row>
    <row r="19" spans="1:5" ht="75" x14ac:dyDescent="0.25">
      <c r="A19" s="154" t="s">
        <v>178</v>
      </c>
      <c r="B19" s="6" t="s">
        <v>78</v>
      </c>
      <c r="C19" s="5" t="s">
        <v>92</v>
      </c>
      <c r="D19" s="6" t="s">
        <v>157</v>
      </c>
      <c r="E19" s="6" t="s">
        <v>126</v>
      </c>
    </row>
    <row r="20" spans="1:5" ht="47.25" x14ac:dyDescent="0.25">
      <c r="A20" s="154" t="s">
        <v>179</v>
      </c>
      <c r="B20" s="6" t="s">
        <v>1</v>
      </c>
      <c r="C20" s="5" t="s">
        <v>45</v>
      </c>
      <c r="D20" s="6" t="s">
        <v>46</v>
      </c>
      <c r="E20" s="6" t="s">
        <v>47</v>
      </c>
    </row>
    <row r="21" spans="1:5" ht="60" x14ac:dyDescent="0.25">
      <c r="A21" s="154" t="s">
        <v>180</v>
      </c>
      <c r="B21" s="6" t="s">
        <v>22</v>
      </c>
      <c r="C21" s="5" t="s">
        <v>158</v>
      </c>
      <c r="D21" s="6" t="s">
        <v>159</v>
      </c>
      <c r="E21" s="6" t="s">
        <v>160</v>
      </c>
    </row>
    <row r="22" spans="1:5" ht="60" x14ac:dyDescent="0.25">
      <c r="A22" s="154" t="s">
        <v>181</v>
      </c>
      <c r="B22" s="6" t="s">
        <v>2</v>
      </c>
      <c r="C22" s="5" t="s">
        <v>161</v>
      </c>
      <c r="D22" s="6" t="s">
        <v>162</v>
      </c>
      <c r="E22" s="6" t="s">
        <v>163</v>
      </c>
    </row>
    <row r="23" spans="1:5" ht="75" x14ac:dyDescent="0.25">
      <c r="A23" s="154" t="s">
        <v>182</v>
      </c>
      <c r="B23" s="6" t="s">
        <v>23</v>
      </c>
      <c r="C23" s="5" t="s">
        <v>164</v>
      </c>
      <c r="D23" s="6" t="s">
        <v>165</v>
      </c>
      <c r="E23" s="6" t="s">
        <v>166</v>
      </c>
    </row>
    <row r="24" spans="1:5" ht="75" x14ac:dyDescent="0.25">
      <c r="A24" s="154" t="s">
        <v>183</v>
      </c>
      <c r="B24" s="6" t="s">
        <v>53</v>
      </c>
      <c r="C24" s="5" t="s">
        <v>167</v>
      </c>
      <c r="D24" s="6" t="s">
        <v>168</v>
      </c>
      <c r="E24" s="6" t="s">
        <v>169</v>
      </c>
    </row>
    <row r="25" spans="1:5" ht="15.75" x14ac:dyDescent="0.25">
      <c r="B25" s="8"/>
      <c r="C25" s="8"/>
      <c r="D25" s="9"/>
      <c r="E25" s="9"/>
    </row>
    <row r="26" spans="1:5" ht="60" x14ac:dyDescent="0.25">
      <c r="A26" s="154" t="s">
        <v>184</v>
      </c>
      <c r="B26" s="6" t="s">
        <v>79</v>
      </c>
      <c r="C26" s="5" t="s">
        <v>80</v>
      </c>
      <c r="D26" s="6" t="s">
        <v>130</v>
      </c>
      <c r="E26" s="6" t="s">
        <v>131</v>
      </c>
    </row>
    <row r="27" spans="1:5" ht="60" x14ac:dyDescent="0.25">
      <c r="A27" s="154" t="s">
        <v>185</v>
      </c>
      <c r="B27" s="6" t="s">
        <v>81</v>
      </c>
      <c r="C27" s="5" t="s">
        <v>170</v>
      </c>
      <c r="D27" s="6" t="s">
        <v>128</v>
      </c>
      <c r="E27" s="6" t="s">
        <v>82</v>
      </c>
    </row>
    <row r="28" spans="1:5" ht="75" x14ac:dyDescent="0.25">
      <c r="A28" s="154" t="s">
        <v>186</v>
      </c>
      <c r="B28" s="6" t="s">
        <v>83</v>
      </c>
      <c r="C28" s="5" t="s">
        <v>171</v>
      </c>
      <c r="D28" s="6" t="s">
        <v>88</v>
      </c>
      <c r="E28" s="6" t="s">
        <v>84</v>
      </c>
    </row>
    <row r="29" spans="1:5" ht="60" x14ac:dyDescent="0.25">
      <c r="A29" s="154" t="s">
        <v>187</v>
      </c>
      <c r="B29" s="6" t="s">
        <v>15</v>
      </c>
      <c r="C29" s="5" t="s">
        <v>129</v>
      </c>
      <c r="D29" s="6" t="s">
        <v>132</v>
      </c>
      <c r="E29" s="6" t="s">
        <v>54</v>
      </c>
    </row>
    <row r="30" spans="1:5" x14ac:dyDescent="0.25">
      <c r="B30" s="9"/>
      <c r="C30" s="9"/>
      <c r="D30" s="9"/>
      <c r="E30" s="9"/>
    </row>
    <row r="31" spans="1:5" ht="15.75" x14ac:dyDescent="0.25">
      <c r="C31" s="10">
        <v>0</v>
      </c>
      <c r="D31" s="7">
        <v>1</v>
      </c>
      <c r="E31" s="7">
        <v>2</v>
      </c>
    </row>
  </sheetData>
  <pageMargins left="0.7" right="0.7" top="0.75" bottom="0.75" header="0.3" footer="0.3"/>
  <pageSetup paperSize="9" orientation="portrait" horizontalDpi="4294967293"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criptIds xmlns="http://schemas.microsoft.com/office/extensibility/maker/v1.0" id="script-ids-node-id">
  <scriptId xmlns="" id="ms-officescript%3A%2F%2Fonedrive_business_itemlink%2F01SR6I5VOJ7GAZ5ZANVZCZNFNSTH6ZA7F2:ms-officescript%3A%2F%2Fonedrive_business_sharinglink%2Fu!aHR0cHM6Ly9uaHMtbXkuc2hhcmVwb2ludC5jb20vOnU6L2cvcGVyc29uYWwvcnV0aF9jcmFidHJlZV9uaHNfbmV0L0VjbjVnWjdrRGE1RmxwV3ltZjJRZkxvQkt5UlA5RnFCcnNxRnRSZ2FQbzd0aFE"/>
</scriptIds>
</file>

<file path=customXml/itemProps1.xml><?xml version="1.0" encoding="utf-8"?>
<ds:datastoreItem xmlns:ds="http://schemas.openxmlformats.org/officeDocument/2006/customXml" ds:itemID="{CD0AF377-16F3-4AE4-9D8D-23CD9418D65E}">
  <ds:schemaRefs>
    <ds:schemaRef ds:uri="http://schemas.microsoft.com/office/extensibility/maker/v1.0"/>
    <ds:schemaRef ds:uri=""/>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Form</vt:lpstr>
      <vt:lpstr>Summary Report</vt:lpstr>
      <vt:lpstr>Maturity matrix</vt:lpstr>
      <vt:lpstr>Appendix</vt:lpstr>
      <vt:lpstr>Chars</vt:lpstr>
      <vt:lpstr>Qs &amp; As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Christine Camacho</dc:creator>
  <cp:lastModifiedBy>CRABTREE, Ruth (YORKSHIRE AMBULANCE SERVICE NHS TRUST)</cp:lastModifiedBy>
  <cp:lastPrinted>2023-07-11T21:35:19Z</cp:lastPrinted>
  <dcterms:created xsi:type="dcterms:W3CDTF">2022-11-24T17:49:14Z</dcterms:created>
  <dcterms:modified xsi:type="dcterms:W3CDTF">2026-09-14T10:03:04Z</dcterms:modified>
</cp:coreProperties>
</file>